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ngineering\"/>
    </mc:Choice>
  </mc:AlternateContent>
  <bookViews>
    <workbookView xWindow="480" yWindow="45" windowWidth="11340" windowHeight="8580"/>
  </bookViews>
  <sheets>
    <sheet name="Fatigue Stress Failure" sheetId="2" r:id="rId1"/>
    <sheet name="S-N Curve" sheetId="3" r:id="rId2"/>
    <sheet name="Highway Xing Fatigue" sheetId="1" r:id="rId3"/>
  </sheets>
  <calcPr calcId="152511"/>
</workbook>
</file>

<file path=xl/calcChain.xml><?xml version="1.0" encoding="utf-8"?>
<calcChain xmlns="http://schemas.openxmlformats.org/spreadsheetml/2006/main">
  <c r="J20" i="2" l="1"/>
  <c r="J21" i="2" s="1"/>
  <c r="J16" i="2"/>
  <c r="K22" i="1"/>
  <c r="J18" i="2"/>
  <c r="K33" i="1"/>
  <c r="K34" i="1"/>
  <c r="K35" i="1"/>
  <c r="K39" i="1" s="1"/>
  <c r="K37" i="1"/>
  <c r="L41" i="1" s="1"/>
  <c r="K44" i="1"/>
  <c r="K43" i="1"/>
  <c r="K46" i="1" s="1"/>
  <c r="L50" i="1" s="1"/>
  <c r="K48" i="1"/>
  <c r="J22" i="2" l="1"/>
  <c r="J25" i="2" s="1"/>
  <c r="J23" i="2" l="1"/>
  <c r="J24" i="2" s="1"/>
</calcChain>
</file>

<file path=xl/comments1.xml><?xml version="1.0" encoding="utf-8"?>
<comments xmlns="http://schemas.openxmlformats.org/spreadsheetml/2006/main">
  <authors>
    <author>markhul</author>
  </authors>
  <commentList>
    <comment ref="J15" authorId="0" shapeId="0">
      <text>
        <r>
          <rPr>
            <b/>
            <sz val="8"/>
            <color indexed="81"/>
            <rFont val="Tahoma"/>
            <family val="2"/>
          </rPr>
          <t>Steel 80-180 kip
"Mechanics of Materials" 4th Edition
pg 890
200,000 lbs "Mechanical Engineering Reference Manual for the PE Exam"
pg 46-9</t>
        </r>
      </text>
    </comment>
    <comment ref="J16" authorId="0" shapeId="0">
      <text>
        <r>
          <rPr>
            <b/>
            <sz val="8"/>
            <color indexed="81"/>
            <rFont val="Tahoma"/>
            <family val="2"/>
          </rPr>
          <t xml:space="preserve">For Steel
Se = 0.5*Sut </t>
        </r>
      </text>
    </comment>
  </commentList>
</comments>
</file>

<file path=xl/sharedStrings.xml><?xml version="1.0" encoding="utf-8"?>
<sst xmlns="http://schemas.openxmlformats.org/spreadsheetml/2006/main" count="123" uniqueCount="91">
  <si>
    <t>Reference:</t>
  </si>
  <si>
    <t>Equation 14, pg. 18</t>
  </si>
  <si>
    <t>Equation 6, pg. 14</t>
  </si>
  <si>
    <t>Equation 18, pg. 20</t>
  </si>
  <si>
    <t>F =</t>
  </si>
  <si>
    <t>Design factor chosen in accordance with standard practice or code requirement</t>
  </si>
  <si>
    <t xml:space="preserve">SFG = </t>
  </si>
  <si>
    <t>SFG =</t>
  </si>
  <si>
    <t>psi</t>
  </si>
  <si>
    <t>Fatigue resistance of girth weld (Table 3, pg. 18)</t>
  </si>
  <si>
    <t xml:space="preserve">SFL = </t>
  </si>
  <si>
    <t>SFL =</t>
  </si>
  <si>
    <t>KLh =</t>
  </si>
  <si>
    <t>Stiffness factor for ciclic longitudinal stress from highway vehicular load (Fig. 16, pg. 16)</t>
  </si>
  <si>
    <t>tw =</t>
  </si>
  <si>
    <t>Pipe wall thickness</t>
  </si>
  <si>
    <t>in</t>
  </si>
  <si>
    <t>D =</t>
  </si>
  <si>
    <t>Diameter of outside wall of pipe</t>
  </si>
  <si>
    <t>Er =</t>
  </si>
  <si>
    <t>Resilient modulus of soil (Appendix A, Table A-2, pg 27)</t>
  </si>
  <si>
    <t>ksi</t>
  </si>
  <si>
    <t>Equation 5, pg.14</t>
  </si>
  <si>
    <t>GLh =</t>
  </si>
  <si>
    <t>Geometry factor for cyclic longitudinal stress from highway vehicular load (Fig. 17, pg. 17)</t>
  </si>
  <si>
    <t>H =</t>
  </si>
  <si>
    <t>Depth to top of pipe</t>
  </si>
  <si>
    <t>ft</t>
  </si>
  <si>
    <t>R =</t>
  </si>
  <si>
    <t>L =</t>
  </si>
  <si>
    <t>Highway axle configuration factor (Table 2, pg. 15)</t>
  </si>
  <si>
    <t>Highway pavement type factor (Table 2, pg. 15)</t>
  </si>
  <si>
    <t>Fi =</t>
  </si>
  <si>
    <t>Impact Factor (Fig. 7, pg 11)</t>
  </si>
  <si>
    <t>P =</t>
  </si>
  <si>
    <t xml:space="preserve">Wheel Load, Ps, Single axle wheel load, or Pt, Tandem axle wheel load </t>
  </si>
  <si>
    <t>lb</t>
  </si>
  <si>
    <t>Ap =</t>
  </si>
  <si>
    <t>in^2</t>
  </si>
  <si>
    <t>Contact area for application of wheel load, taken as 144 in^2 (Equation 2, pg. 9)</t>
  </si>
  <si>
    <t>w =</t>
  </si>
  <si>
    <t>Applied design surface pressure  w = P/Ap (Equation 2, pg. 9)</t>
  </si>
  <si>
    <t>DSLh =</t>
  </si>
  <si>
    <t>Fatigue resistance of longitudinal weld (Table 3, pg. 18)</t>
  </si>
  <si>
    <t xml:space="preserve">SFG X F = </t>
  </si>
  <si>
    <t>SFG X F =</t>
  </si>
  <si>
    <t>is</t>
  </si>
  <si>
    <t xml:space="preserve">is </t>
  </si>
  <si>
    <t>KHh =</t>
  </si>
  <si>
    <t>Stiffness factor for cyclic circumferential stress from highway vehicular load (Fig. 14 pg. 15)</t>
  </si>
  <si>
    <t>GHh =</t>
  </si>
  <si>
    <t>Geometry factor for cyclic circumferential stress from highway vehicular load (Fig. 15, pg. 16)</t>
  </si>
  <si>
    <t>DSHh =</t>
  </si>
  <si>
    <t xml:space="preserve">SFL X F = </t>
  </si>
  <si>
    <t>SFL X F =</t>
  </si>
  <si>
    <t>Longitudinal Fatigue</t>
  </si>
  <si>
    <t>Circumferential (Hoop) Fatigue</t>
  </si>
  <si>
    <t>"Steel Pipelines Crossing Railroads &amp; Highways"  API Recommended Practice 1102, 6th Ed., April 1993, ReAffirmed, July 2002.</t>
  </si>
  <si>
    <t>Fatigue Analysis for Highway Xings</t>
  </si>
  <si>
    <t>Cyclic longitudinal stess for highway crossing (Equation 14, pg. 18)</t>
  </si>
  <si>
    <t>Fatigue Check (Equation 14, pg. 18)</t>
  </si>
  <si>
    <t>Fatigue Check (Equation 18, pg. 20)</t>
  </si>
  <si>
    <t>Stress Ratio:</t>
  </si>
  <si>
    <t>tw/D =</t>
  </si>
  <si>
    <t>Wall thickness to Diameter Factor Ratio</t>
  </si>
  <si>
    <t>Cyclic hoop stess for highway crossing (Equation 18, pg. 20)</t>
  </si>
  <si>
    <t>Number of Cycles Until Failure</t>
  </si>
  <si>
    <t>Ultimate Stress of Material</t>
  </si>
  <si>
    <t>Sut =</t>
  </si>
  <si>
    <t>Endurance Stress Limit of Material ( Usually half of the Ultimate Stress )</t>
  </si>
  <si>
    <t>Se =</t>
  </si>
  <si>
    <t>Reversing Bending Stress or Cyclical Loading (Total Combined Stress)</t>
  </si>
  <si>
    <t>Sf =</t>
  </si>
  <si>
    <t>N =</t>
  </si>
  <si>
    <t>cycles</t>
  </si>
  <si>
    <t>How Many Times a Day is it Stressed?</t>
  </si>
  <si>
    <t>Times/Day =</t>
  </si>
  <si>
    <t>Times</t>
  </si>
  <si>
    <t>Failure Days =</t>
  </si>
  <si>
    <t>Days</t>
  </si>
  <si>
    <t>Failure Weeks =</t>
  </si>
  <si>
    <t>Weeks</t>
  </si>
  <si>
    <t>Failure Months =</t>
  </si>
  <si>
    <t>Months</t>
  </si>
  <si>
    <t>Failure Years =</t>
  </si>
  <si>
    <t>Years</t>
  </si>
  <si>
    <t>Fatigue Stress Failure</t>
  </si>
  <si>
    <t>Times/Year =</t>
  </si>
  <si>
    <t xml:space="preserve">      </t>
  </si>
  <si>
    <t xml:space="preserve">     </t>
  </si>
  <si>
    <t>ASME Div 2 Master S-N Curve for Welded Pipe &amp; Plate Joints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</si>
</sst>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,000"/>
    <numFmt numFmtId="165" formatCode="0.000"/>
    <numFmt numFmtId="166" formatCode="0,000.00"/>
    <numFmt numFmtId="167" formatCode="0.0"/>
  </numFmts>
  <fonts count="10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9"/>
      <color indexed="12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12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NumberFormat="1" applyFont="1"/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right"/>
    </xf>
    <xf numFmtId="0" fontId="5" fillId="0" borderId="0" xfId="0" applyFont="1"/>
    <xf numFmtId="167" fontId="3" fillId="0" borderId="0" xfId="0" applyNumberFormat="1" applyFont="1"/>
    <xf numFmtId="2" fontId="3" fillId="2" borderId="0" xfId="0" applyNumberFormat="1" applyFont="1" applyFill="1"/>
    <xf numFmtId="166" fontId="3" fillId="2" borderId="0" xfId="0" applyNumberFormat="1" applyFont="1" applyFill="1"/>
    <xf numFmtId="2" fontId="3" fillId="3" borderId="0" xfId="0" applyNumberFormat="1" applyFont="1" applyFill="1" applyProtection="1">
      <protection locked="0"/>
    </xf>
    <xf numFmtId="164" fontId="3" fillId="3" borderId="0" xfId="0" applyNumberFormat="1" applyFont="1" applyFill="1" applyProtection="1">
      <protection locked="0"/>
    </xf>
    <xf numFmtId="165" fontId="3" fillId="3" borderId="0" xfId="0" applyNumberFormat="1" applyFont="1" applyFill="1" applyProtection="1">
      <protection locked="0"/>
    </xf>
    <xf numFmtId="0" fontId="3" fillId="3" borderId="0" xfId="0" applyNumberFormat="1" applyFont="1" applyFill="1" applyProtection="1">
      <protection locked="0"/>
    </xf>
    <xf numFmtId="165" fontId="3" fillId="2" borderId="0" xfId="0" applyNumberFormat="1" applyFont="1" applyFill="1" applyProtection="1"/>
    <xf numFmtId="0" fontId="4" fillId="0" borderId="0" xfId="0" applyNumberFormat="1" applyFont="1" applyAlignment="1"/>
    <xf numFmtId="0" fontId="6" fillId="0" borderId="0" xfId="0" applyFont="1"/>
    <xf numFmtId="0" fontId="0" fillId="0" borderId="0" xfId="0" applyAlignment="1">
      <alignment horizontal="right"/>
    </xf>
    <xf numFmtId="4" fontId="0" fillId="0" borderId="0" xfId="0" applyNumberFormat="1"/>
    <xf numFmtId="4" fontId="0" fillId="3" borderId="0" xfId="0" applyNumberFormat="1" applyFill="1"/>
    <xf numFmtId="0" fontId="8" fillId="0" borderId="0" xfId="0" applyFont="1" applyAlignment="1">
      <alignment horizontal="left" indent="4"/>
    </xf>
    <xf numFmtId="0" fontId="8" fillId="0" borderId="0" xfId="0" applyFont="1"/>
    <xf numFmtId="3" fontId="0" fillId="3" borderId="0" xfId="0" applyNumberFormat="1" applyFill="1"/>
    <xf numFmtId="4" fontId="0" fillId="4" borderId="0" xfId="0" applyNumberFormat="1" applyFill="1"/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5" Type="http://schemas.openxmlformats.org/officeDocument/2006/relationships/image" Target="../media/image9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</xdr:row>
          <xdr:rowOff>85725</xdr:rowOff>
        </xdr:from>
        <xdr:to>
          <xdr:col>5</xdr:col>
          <xdr:colOff>190500</xdr:colOff>
          <xdr:row>11</xdr:row>
          <xdr:rowOff>133350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0</xdr:row>
      <xdr:rowOff>161925</xdr:rowOff>
    </xdr:from>
    <xdr:to>
      <xdr:col>10</xdr:col>
      <xdr:colOff>428625</xdr:colOff>
      <xdr:row>18</xdr:row>
      <xdr:rowOff>47625</xdr:rowOff>
    </xdr:to>
    <xdr:pic>
      <xdr:nvPicPr>
        <xdr:cNvPr id="3108" name="Picture 2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5825" y="161925"/>
          <a:ext cx="5638800" cy="291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22</xdr:row>
      <xdr:rowOff>85725</xdr:rowOff>
    </xdr:from>
    <xdr:to>
      <xdr:col>10</xdr:col>
      <xdr:colOff>85725</xdr:colOff>
      <xdr:row>43</xdr:row>
      <xdr:rowOff>152400</xdr:rowOff>
    </xdr:to>
    <xdr:pic>
      <xdr:nvPicPr>
        <xdr:cNvPr id="3109" name="Picture 1" descr="S-N_curv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8200" y="3762375"/>
          <a:ext cx="5343525" cy="3467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13</xdr:row>
      <xdr:rowOff>57150</xdr:rowOff>
    </xdr:from>
    <xdr:to>
      <xdr:col>1</xdr:col>
      <xdr:colOff>323850</xdr:colOff>
      <xdr:row>14</xdr:row>
      <xdr:rowOff>123825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704850" y="2276475"/>
          <a:ext cx="2286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0</a:t>
          </a:r>
        </a:p>
      </xdr:txBody>
    </xdr:sp>
    <xdr:clientData/>
  </xdr:twoCellAnchor>
  <xdr:twoCellAnchor>
    <xdr:from>
      <xdr:col>1</xdr:col>
      <xdr:colOff>219075</xdr:colOff>
      <xdr:row>1</xdr:row>
      <xdr:rowOff>95250</xdr:rowOff>
    </xdr:from>
    <xdr:to>
      <xdr:col>2</xdr:col>
      <xdr:colOff>219075</xdr:colOff>
      <xdr:row>13</xdr:row>
      <xdr:rowOff>19050</xdr:rowOff>
    </xdr:to>
    <xdr:sp macro="" textlink="">
      <xdr:nvSpPr>
        <xdr:cNvPr id="3111" name="Rectangle 3"/>
        <xdr:cNvSpPr>
          <a:spLocks noChangeArrowheads="1"/>
        </xdr:cNvSpPr>
      </xdr:nvSpPr>
      <xdr:spPr bwMode="auto">
        <a:xfrm>
          <a:off x="828675" y="295275"/>
          <a:ext cx="609600" cy="1943100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104775</xdr:rowOff>
    </xdr:from>
    <xdr:to>
      <xdr:col>2</xdr:col>
      <xdr:colOff>304800</xdr:colOff>
      <xdr:row>7</xdr:row>
      <xdr:rowOff>123825</xdr:rowOff>
    </xdr:to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0" y="1028700"/>
          <a:ext cx="1524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Stress Amplitude, S</a:t>
          </a:r>
        </a:p>
      </xdr:txBody>
    </xdr:sp>
    <xdr:clientData/>
  </xdr:twoCellAnchor>
  <xdr:twoCellAnchor editAs="oneCell">
    <xdr:from>
      <xdr:col>12</xdr:col>
      <xdr:colOff>257175</xdr:colOff>
      <xdr:row>16</xdr:row>
      <xdr:rowOff>152400</xdr:rowOff>
    </xdr:from>
    <xdr:to>
      <xdr:col>25</xdr:col>
      <xdr:colOff>285750</xdr:colOff>
      <xdr:row>44</xdr:row>
      <xdr:rowOff>114300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2857500"/>
          <a:ext cx="7953375" cy="449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7</xdr:row>
          <xdr:rowOff>66675</xdr:rowOff>
        </xdr:from>
        <xdr:to>
          <xdr:col>2</xdr:col>
          <xdr:colOff>295275</xdr:colOff>
          <xdr:row>9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7</xdr:row>
          <xdr:rowOff>57150</xdr:rowOff>
        </xdr:from>
        <xdr:to>
          <xdr:col>6</xdr:col>
          <xdr:colOff>28575</xdr:colOff>
          <xdr:row>9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11</xdr:row>
          <xdr:rowOff>123825</xdr:rowOff>
        </xdr:from>
        <xdr:to>
          <xdr:col>3</xdr:col>
          <xdr:colOff>66675</xdr:colOff>
          <xdr:row>13</xdr:row>
          <xdr:rowOff>95250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11</xdr:row>
          <xdr:rowOff>114300</xdr:rowOff>
        </xdr:from>
        <xdr:to>
          <xdr:col>7</xdr:col>
          <xdr:colOff>209550</xdr:colOff>
          <xdr:row>13</xdr:row>
          <xdr:rowOff>85725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35</xdr:row>
          <xdr:rowOff>114300</xdr:rowOff>
        </xdr:from>
        <xdr:to>
          <xdr:col>4</xdr:col>
          <xdr:colOff>428625</xdr:colOff>
          <xdr:row>37</xdr:row>
          <xdr:rowOff>76200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44</xdr:row>
          <xdr:rowOff>95250</xdr:rowOff>
        </xdr:from>
        <xdr:to>
          <xdr:col>4</xdr:col>
          <xdr:colOff>276225</xdr:colOff>
          <xdr:row>46</xdr:row>
          <xdr:rowOff>95250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image" Target="../media/image9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6.emf"/><Relationship Id="rId12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3.bin"/><Relationship Id="rId11" Type="http://schemas.openxmlformats.org/officeDocument/2006/relationships/image" Target="../media/image8.emf"/><Relationship Id="rId5" Type="http://schemas.openxmlformats.org/officeDocument/2006/relationships/image" Target="../media/image5.emf"/><Relationship Id="rId15" Type="http://schemas.openxmlformats.org/officeDocument/2006/relationships/image" Target="../media/image10.emf"/><Relationship Id="rId10" Type="http://schemas.openxmlformats.org/officeDocument/2006/relationships/oleObject" Target="../embeddings/oleObject5.bin"/><Relationship Id="rId4" Type="http://schemas.openxmlformats.org/officeDocument/2006/relationships/oleObject" Target="../embeddings/oleObject2.bin"/><Relationship Id="rId9" Type="http://schemas.openxmlformats.org/officeDocument/2006/relationships/image" Target="../media/image7.emf"/><Relationship Id="rId1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J14" sqref="J14"/>
    </sheetView>
  </sheetViews>
  <sheetFormatPr defaultRowHeight="12.75" x14ac:dyDescent="0.2"/>
  <cols>
    <col min="9" max="9" width="9.140625" style="17"/>
    <col min="10" max="10" width="19.5703125" style="18" customWidth="1"/>
  </cols>
  <sheetData>
    <row r="1" spans="1:11" x14ac:dyDescent="0.2">
      <c r="A1" s="16" t="s">
        <v>86</v>
      </c>
    </row>
    <row r="3" spans="1:11" x14ac:dyDescent="0.2">
      <c r="A3" t="s">
        <v>66</v>
      </c>
    </row>
    <row r="15" spans="1:11" x14ac:dyDescent="0.2">
      <c r="A15" t="s">
        <v>67</v>
      </c>
      <c r="I15" s="17" t="s">
        <v>68</v>
      </c>
      <c r="J15" s="19">
        <v>200000</v>
      </c>
      <c r="K15" t="s">
        <v>8</v>
      </c>
    </row>
    <row r="16" spans="1:11" x14ac:dyDescent="0.2">
      <c r="A16" t="s">
        <v>69</v>
      </c>
      <c r="I16" s="17" t="s">
        <v>70</v>
      </c>
      <c r="J16" s="23">
        <f>J15/2</f>
        <v>100000</v>
      </c>
      <c r="K16" t="s">
        <v>8</v>
      </c>
    </row>
    <row r="17" spans="1:11" x14ac:dyDescent="0.2">
      <c r="A17" t="s">
        <v>71</v>
      </c>
      <c r="I17" s="17" t="s">
        <v>72</v>
      </c>
      <c r="J17" s="19">
        <v>50000</v>
      </c>
      <c r="K17" t="s">
        <v>8</v>
      </c>
    </row>
    <row r="18" spans="1:11" x14ac:dyDescent="0.2">
      <c r="A18" t="s">
        <v>66</v>
      </c>
      <c r="I18" s="17" t="s">
        <v>73</v>
      </c>
      <c r="J18" s="18">
        <f>10^(3*(1+((LOG(0.9*J15/J17))/(LOG(0.9*J15/J16)))))</f>
        <v>3449441265.6066709</v>
      </c>
      <c r="K18" t="s">
        <v>74</v>
      </c>
    </row>
    <row r="20" spans="1:11" x14ac:dyDescent="0.2">
      <c r="A20" t="s">
        <v>75</v>
      </c>
      <c r="I20" s="17" t="s">
        <v>76</v>
      </c>
      <c r="J20" s="22">
        <f>300*3*2*60*24</f>
        <v>2592000</v>
      </c>
      <c r="K20" t="s">
        <v>77</v>
      </c>
    </row>
    <row r="21" spans="1:11" x14ac:dyDescent="0.2">
      <c r="I21" s="17" t="s">
        <v>87</v>
      </c>
      <c r="J21" s="22">
        <f>J20*365</f>
        <v>946080000</v>
      </c>
      <c r="K21" t="s">
        <v>77</v>
      </c>
    </row>
    <row r="22" spans="1:11" x14ac:dyDescent="0.2">
      <c r="I22" s="17" t="s">
        <v>78</v>
      </c>
      <c r="J22" s="18">
        <f>J18/J20</f>
        <v>1330.802957409981</v>
      </c>
      <c r="K22" t="s">
        <v>79</v>
      </c>
    </row>
    <row r="23" spans="1:11" x14ac:dyDescent="0.2">
      <c r="I23" s="17" t="s">
        <v>80</v>
      </c>
      <c r="J23" s="18">
        <f>J22/7</f>
        <v>190.11470820142586</v>
      </c>
      <c r="K23" t="s">
        <v>81</v>
      </c>
    </row>
    <row r="24" spans="1:11" x14ac:dyDescent="0.2">
      <c r="I24" s="17" t="s">
        <v>82</v>
      </c>
      <c r="J24" s="18">
        <f>J23/4</f>
        <v>47.528677050356464</v>
      </c>
      <c r="K24" t="s">
        <v>83</v>
      </c>
    </row>
    <row r="25" spans="1:11" x14ac:dyDescent="0.2">
      <c r="I25" s="17" t="s">
        <v>84</v>
      </c>
      <c r="J25" s="18">
        <f>J22/365</f>
        <v>3.6460354997533724</v>
      </c>
      <c r="K25" t="s">
        <v>85</v>
      </c>
    </row>
  </sheetData>
  <phoneticPr fontId="1" type="noConversion"/>
  <dataValidations count="2">
    <dataValidation allowBlank="1" showInputMessage="1" showErrorMessage="1" prompt="Steel 80-180 kip_x000a_&quot;Mechanics of Materials&quot; 4th Edition_x000a_pg 890_x000a__x000a_200,000 lbs &quot;Mechanical Engineering Reference Manual for the PE Exam&quot;_x000a_pg 46-9" sqref="J15"/>
    <dataValidation allowBlank="1" showInputMessage="1" showErrorMessage="1" prompt="For Steel_x000a_Se = 0.5*Sut " sqref="J16"/>
  </dataValidations>
  <pageMargins left="0.2" right="0.2" top="0.5" bottom="0.5" header="0.5" footer="0.5"/>
  <pageSetup scale="9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1</xdr:col>
                <xdr:colOff>123825</xdr:colOff>
                <xdr:row>3</xdr:row>
                <xdr:rowOff>85725</xdr:rowOff>
              </from>
              <to>
                <xdr:col>5</xdr:col>
                <xdr:colOff>190500</xdr:colOff>
                <xdr:row>11</xdr:row>
                <xdr:rowOff>133350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N16" sqref="N16"/>
    </sheetView>
  </sheetViews>
  <sheetFormatPr defaultRowHeight="12.75" x14ac:dyDescent="0.2"/>
  <sheetData>
    <row r="1" spans="1:14" ht="15.75" x14ac:dyDescent="0.25">
      <c r="A1" s="20" t="s">
        <v>88</v>
      </c>
    </row>
    <row r="2" spans="1:14" ht="15.75" x14ac:dyDescent="0.25">
      <c r="A2" s="21" t="s">
        <v>89</v>
      </c>
    </row>
    <row r="3" spans="1:14" ht="15.75" x14ac:dyDescent="0.25">
      <c r="A3" s="21" t="s">
        <v>88</v>
      </c>
    </row>
    <row r="16" spans="1:14" x14ac:dyDescent="0.2">
      <c r="N16" s="24" t="s">
        <v>90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0"/>
  <sheetViews>
    <sheetView workbookViewId="0">
      <selection activeCell="K16" sqref="K16"/>
    </sheetView>
  </sheetViews>
  <sheetFormatPr defaultRowHeight="12" x14ac:dyDescent="0.2"/>
  <cols>
    <col min="1" max="1" width="8.42578125" style="2" customWidth="1"/>
    <col min="2" max="5" width="9.140625" style="2"/>
    <col min="6" max="6" width="9.28515625" style="2" customWidth="1"/>
    <col min="7" max="7" width="9.42578125" style="2" customWidth="1"/>
    <col min="8" max="8" width="9.140625" style="2"/>
    <col min="9" max="9" width="7" style="2" customWidth="1"/>
    <col min="10" max="10" width="8.5703125" style="2" customWidth="1"/>
    <col min="11" max="11" width="9.42578125" style="3" customWidth="1"/>
    <col min="12" max="12" width="5.28515625" style="2" customWidth="1"/>
    <col min="13" max="16384" width="9.140625" style="2"/>
  </cols>
  <sheetData>
    <row r="1" spans="1:11" x14ac:dyDescent="0.2">
      <c r="A1" s="1" t="s">
        <v>58</v>
      </c>
    </row>
    <row r="3" spans="1:11" x14ac:dyDescent="0.2">
      <c r="A3" s="2" t="s">
        <v>0</v>
      </c>
    </row>
    <row r="4" spans="1:11" x14ac:dyDescent="0.2">
      <c r="A4" s="2" t="s">
        <v>57</v>
      </c>
    </row>
    <row r="6" spans="1:11" x14ac:dyDescent="0.2">
      <c r="A6" s="6" t="s">
        <v>55</v>
      </c>
      <c r="E6" s="6" t="s">
        <v>56</v>
      </c>
    </row>
    <row r="7" spans="1:11" x14ac:dyDescent="0.2">
      <c r="A7" s="2" t="s">
        <v>1</v>
      </c>
      <c r="E7" s="2" t="s">
        <v>3</v>
      </c>
    </row>
    <row r="9" spans="1:11" x14ac:dyDescent="0.2">
      <c r="E9" s="1"/>
    </row>
    <row r="11" spans="1:11" x14ac:dyDescent="0.2">
      <c r="A11" s="2" t="s">
        <v>2</v>
      </c>
      <c r="E11" s="2" t="s">
        <v>22</v>
      </c>
    </row>
    <row r="16" spans="1:11" x14ac:dyDescent="0.2">
      <c r="A16" s="2" t="s">
        <v>4</v>
      </c>
      <c r="B16" s="2" t="s">
        <v>5</v>
      </c>
      <c r="J16" s="2" t="s">
        <v>4</v>
      </c>
      <c r="K16" s="10">
        <v>0.5</v>
      </c>
    </row>
    <row r="17" spans="1:12" x14ac:dyDescent="0.2">
      <c r="A17" s="2" t="s">
        <v>6</v>
      </c>
      <c r="B17" s="2" t="s">
        <v>9</v>
      </c>
      <c r="J17" s="2" t="s">
        <v>7</v>
      </c>
      <c r="K17" s="11">
        <v>12000</v>
      </c>
      <c r="L17" s="2" t="s">
        <v>8</v>
      </c>
    </row>
    <row r="18" spans="1:12" x14ac:dyDescent="0.2">
      <c r="A18" s="2" t="s">
        <v>10</v>
      </c>
      <c r="B18" s="2" t="s">
        <v>43</v>
      </c>
      <c r="J18" s="2" t="s">
        <v>11</v>
      </c>
      <c r="K18" s="11">
        <v>12000</v>
      </c>
      <c r="L18" s="2" t="s">
        <v>8</v>
      </c>
    </row>
    <row r="19" spans="1:12" x14ac:dyDescent="0.2">
      <c r="A19" s="2" t="s">
        <v>14</v>
      </c>
      <c r="B19" s="2" t="s">
        <v>15</v>
      </c>
      <c r="J19" s="2" t="s">
        <v>14</v>
      </c>
      <c r="K19" s="12">
        <v>0.25</v>
      </c>
      <c r="L19" s="2" t="s">
        <v>16</v>
      </c>
    </row>
    <row r="20" spans="1:12" x14ac:dyDescent="0.2">
      <c r="A20" s="2" t="s">
        <v>17</v>
      </c>
      <c r="B20" s="2" t="s">
        <v>18</v>
      </c>
      <c r="J20" s="2" t="s">
        <v>17</v>
      </c>
      <c r="K20" s="13">
        <v>22</v>
      </c>
      <c r="L20" s="2" t="s">
        <v>16</v>
      </c>
    </row>
    <row r="21" spans="1:12" x14ac:dyDescent="0.2">
      <c r="A21" s="2" t="s">
        <v>19</v>
      </c>
      <c r="B21" s="2" t="s">
        <v>20</v>
      </c>
      <c r="J21" s="2" t="s">
        <v>19</v>
      </c>
      <c r="K21" s="13">
        <v>10</v>
      </c>
      <c r="L21" s="2" t="s">
        <v>21</v>
      </c>
    </row>
    <row r="22" spans="1:12" x14ac:dyDescent="0.2">
      <c r="A22" s="2" t="s">
        <v>63</v>
      </c>
      <c r="B22" s="2" t="s">
        <v>64</v>
      </c>
      <c r="J22" s="2" t="s">
        <v>63</v>
      </c>
      <c r="K22" s="14">
        <f>K19/K20</f>
        <v>1.1363636363636364E-2</v>
      </c>
    </row>
    <row r="23" spans="1:12" x14ac:dyDescent="0.2">
      <c r="A23" s="2" t="s">
        <v>12</v>
      </c>
      <c r="B23" s="2" t="s">
        <v>13</v>
      </c>
      <c r="J23" s="2" t="s">
        <v>12</v>
      </c>
      <c r="K23" s="13">
        <v>8</v>
      </c>
    </row>
    <row r="24" spans="1:12" x14ac:dyDescent="0.2">
      <c r="A24" s="2" t="s">
        <v>48</v>
      </c>
      <c r="B24" s="2" t="s">
        <v>49</v>
      </c>
      <c r="J24" s="2" t="s">
        <v>48</v>
      </c>
      <c r="K24" s="13">
        <v>3</v>
      </c>
    </row>
    <row r="25" spans="1:12" x14ac:dyDescent="0.2">
      <c r="A25" s="2" t="s">
        <v>25</v>
      </c>
      <c r="B25" s="2" t="s">
        <v>26</v>
      </c>
      <c r="J25" s="2" t="s">
        <v>25</v>
      </c>
      <c r="K25" s="10">
        <v>2.6669999999999998</v>
      </c>
      <c r="L25" s="2" t="s">
        <v>27</v>
      </c>
    </row>
    <row r="26" spans="1:12" x14ac:dyDescent="0.2">
      <c r="A26" s="2" t="s">
        <v>23</v>
      </c>
      <c r="B26" s="2" t="s">
        <v>24</v>
      </c>
      <c r="J26" s="2" t="s">
        <v>23</v>
      </c>
      <c r="K26" s="13">
        <v>1</v>
      </c>
    </row>
    <row r="27" spans="1:12" x14ac:dyDescent="0.2">
      <c r="A27" s="2" t="s">
        <v>50</v>
      </c>
      <c r="B27" s="2" t="s">
        <v>51</v>
      </c>
      <c r="J27" s="2" t="s">
        <v>50</v>
      </c>
      <c r="K27" s="13">
        <v>1.3</v>
      </c>
    </row>
    <row r="28" spans="1:12" x14ac:dyDescent="0.2">
      <c r="A28" s="2" t="s">
        <v>28</v>
      </c>
      <c r="B28" s="2" t="s">
        <v>31</v>
      </c>
      <c r="J28" s="2" t="s">
        <v>28</v>
      </c>
      <c r="K28" s="13">
        <v>1</v>
      </c>
    </row>
    <row r="29" spans="1:12" x14ac:dyDescent="0.2">
      <c r="A29" s="2" t="s">
        <v>29</v>
      </c>
      <c r="B29" s="2" t="s">
        <v>30</v>
      </c>
      <c r="J29" s="2" t="s">
        <v>29</v>
      </c>
      <c r="K29" s="13">
        <v>1</v>
      </c>
    </row>
    <row r="30" spans="1:12" x14ac:dyDescent="0.2">
      <c r="A30" s="2" t="s">
        <v>32</v>
      </c>
      <c r="B30" s="2" t="s">
        <v>33</v>
      </c>
      <c r="J30" s="2" t="s">
        <v>32</v>
      </c>
      <c r="K30" s="13">
        <v>1.5</v>
      </c>
    </row>
    <row r="31" spans="1:12" x14ac:dyDescent="0.2">
      <c r="A31" s="2" t="s">
        <v>34</v>
      </c>
      <c r="B31" s="2" t="s">
        <v>35</v>
      </c>
      <c r="J31" s="2" t="s">
        <v>34</v>
      </c>
      <c r="K31" s="11">
        <v>25000</v>
      </c>
      <c r="L31" s="2" t="s">
        <v>36</v>
      </c>
    </row>
    <row r="32" spans="1:12" x14ac:dyDescent="0.2">
      <c r="A32" s="2" t="s">
        <v>37</v>
      </c>
      <c r="B32" s="2" t="s">
        <v>39</v>
      </c>
      <c r="J32" s="2" t="s">
        <v>37</v>
      </c>
      <c r="K32" s="8">
        <v>144</v>
      </c>
      <c r="L32" s="2" t="s">
        <v>38</v>
      </c>
    </row>
    <row r="33" spans="1:12" x14ac:dyDescent="0.2">
      <c r="A33" s="2" t="s">
        <v>40</v>
      </c>
      <c r="B33" s="2" t="s">
        <v>41</v>
      </c>
      <c r="J33" s="2" t="s">
        <v>40</v>
      </c>
      <c r="K33" s="8">
        <f>K31/K32</f>
        <v>173.61111111111111</v>
      </c>
      <c r="L33" s="2" t="s">
        <v>8</v>
      </c>
    </row>
    <row r="34" spans="1:12" x14ac:dyDescent="0.2">
      <c r="A34" s="2" t="s">
        <v>42</v>
      </c>
      <c r="B34" s="2" t="s">
        <v>59</v>
      </c>
      <c r="J34" s="2" t="s">
        <v>42</v>
      </c>
      <c r="K34" s="9">
        <f>K23*K26*K28*K29*K30*K33</f>
        <v>2083.3333333333335</v>
      </c>
      <c r="L34" s="2" t="s">
        <v>8</v>
      </c>
    </row>
    <row r="35" spans="1:12" x14ac:dyDescent="0.2">
      <c r="A35" s="2" t="s">
        <v>44</v>
      </c>
      <c r="B35" s="2" t="s">
        <v>60</v>
      </c>
      <c r="J35" s="2" t="s">
        <v>45</v>
      </c>
      <c r="K35" s="9">
        <f>K16*K17</f>
        <v>6000</v>
      </c>
      <c r="L35" s="2" t="s">
        <v>8</v>
      </c>
    </row>
    <row r="37" spans="1:12" x14ac:dyDescent="0.2">
      <c r="C37" s="2" t="s">
        <v>46</v>
      </c>
      <c r="K37" s="4" t="str">
        <f>IF(K34&lt;=K35,"YES","NO")</f>
        <v>YES</v>
      </c>
    </row>
    <row r="38" spans="1:12" x14ac:dyDescent="0.2">
      <c r="K38" s="15"/>
    </row>
    <row r="39" spans="1:12" x14ac:dyDescent="0.2">
      <c r="I39" s="2" t="s">
        <v>62</v>
      </c>
      <c r="K39" s="7">
        <f>K35/K34</f>
        <v>2.88</v>
      </c>
    </row>
    <row r="40" spans="1:12" x14ac:dyDescent="0.2">
      <c r="K40" s="7"/>
    </row>
    <row r="41" spans="1:12" x14ac:dyDescent="0.2">
      <c r="L41" s="5" t="str">
        <f>IF(K36&lt;=K37,"Passed Longitudinal Weld Fatigue Analysis","Failed Longitudinal Weld Fatigue Analysis")</f>
        <v>Passed Longitudinal Weld Fatigue Analysis</v>
      </c>
    </row>
    <row r="43" spans="1:12" x14ac:dyDescent="0.2">
      <c r="A43" s="2" t="s">
        <v>52</v>
      </c>
      <c r="B43" s="2" t="s">
        <v>65</v>
      </c>
      <c r="J43" s="2" t="s">
        <v>52</v>
      </c>
      <c r="K43" s="9">
        <f>K24*K27*K28*K29*K30*K33</f>
        <v>1015.6250000000001</v>
      </c>
      <c r="L43" s="2" t="s">
        <v>8</v>
      </c>
    </row>
    <row r="44" spans="1:12" x14ac:dyDescent="0.2">
      <c r="A44" s="2" t="s">
        <v>53</v>
      </c>
      <c r="B44" s="2" t="s">
        <v>61</v>
      </c>
      <c r="J44" s="2" t="s">
        <v>54</v>
      </c>
      <c r="K44" s="9">
        <f>K18*K16</f>
        <v>6000</v>
      </c>
      <c r="L44" s="2" t="s">
        <v>8</v>
      </c>
    </row>
    <row r="46" spans="1:12" x14ac:dyDescent="0.2">
      <c r="C46" s="2" t="s">
        <v>47</v>
      </c>
      <c r="K46" s="4" t="str">
        <f>IF(K43&lt;=K44,"YES","NO")</f>
        <v>YES</v>
      </c>
    </row>
    <row r="47" spans="1:12" x14ac:dyDescent="0.2">
      <c r="K47" s="4"/>
    </row>
    <row r="48" spans="1:12" x14ac:dyDescent="0.2">
      <c r="I48" s="2" t="s">
        <v>62</v>
      </c>
      <c r="K48" s="7">
        <f>K44/K43</f>
        <v>5.9076923076923071</v>
      </c>
    </row>
    <row r="49" spans="11:12" x14ac:dyDescent="0.2">
      <c r="K49" s="7"/>
    </row>
    <row r="50" spans="11:12" x14ac:dyDescent="0.2">
      <c r="L50" s="5" t="str">
        <f>IF(K45&lt;=K46,"Passed Circumferential Weld Fatigue Analysis","Failed Circumferential Weld Fatigue Analysis")</f>
        <v>Passed Circumferential Weld Fatigue Analysis</v>
      </c>
    </row>
  </sheetData>
  <phoneticPr fontId="1" type="noConversion"/>
  <pageMargins left="0.2" right="0.2" top="0.2" bottom="0.2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0</xdr:col>
                <xdr:colOff>238125</xdr:colOff>
                <xdr:row>7</xdr:row>
                <xdr:rowOff>66675</xdr:rowOff>
              </from>
              <to>
                <xdr:col>2</xdr:col>
                <xdr:colOff>295275</xdr:colOff>
                <xdr:row>9</xdr:row>
                <xdr:rowOff>28575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7" r:id="rId6">
          <objectPr defaultSize="0" autoPict="0" r:id="rId7">
            <anchor moveWithCells="1">
              <from>
                <xdr:col>4</xdr:col>
                <xdr:colOff>266700</xdr:colOff>
                <xdr:row>7</xdr:row>
                <xdr:rowOff>57150</xdr:rowOff>
              </from>
              <to>
                <xdr:col>6</xdr:col>
                <xdr:colOff>28575</xdr:colOff>
                <xdr:row>9</xdr:row>
                <xdr:rowOff>38100</xdr:rowOff>
              </to>
            </anchor>
          </objectPr>
        </oleObject>
      </mc:Choice>
      <mc:Fallback>
        <oleObject progId="Equation.3" shapeId="1027" r:id="rId6"/>
      </mc:Fallback>
    </mc:AlternateContent>
    <mc:AlternateContent xmlns:mc="http://schemas.openxmlformats.org/markup-compatibility/2006">
      <mc:Choice Requires="x14">
        <oleObject progId="Equation.3" shapeId="1029" r:id="rId8">
          <objectPr defaultSize="0" autoPict="0" r:id="rId9">
            <anchor moveWithCells="1">
              <from>
                <xdr:col>0</xdr:col>
                <xdr:colOff>219075</xdr:colOff>
                <xdr:row>11</xdr:row>
                <xdr:rowOff>123825</xdr:rowOff>
              </from>
              <to>
                <xdr:col>3</xdr:col>
                <xdr:colOff>66675</xdr:colOff>
                <xdr:row>13</xdr:row>
                <xdr:rowOff>95250</xdr:rowOff>
              </to>
            </anchor>
          </objectPr>
        </oleObject>
      </mc:Choice>
      <mc:Fallback>
        <oleObject progId="Equation.3" shapeId="1029" r:id="rId8"/>
      </mc:Fallback>
    </mc:AlternateContent>
    <mc:AlternateContent xmlns:mc="http://schemas.openxmlformats.org/markup-compatibility/2006">
      <mc:Choice Requires="x14">
        <oleObject progId="Equation.3" shapeId="1030" r:id="rId10">
          <objectPr defaultSize="0" autoPict="0" r:id="rId11">
            <anchor moveWithCells="1">
              <from>
                <xdr:col>4</xdr:col>
                <xdr:colOff>247650</xdr:colOff>
                <xdr:row>11</xdr:row>
                <xdr:rowOff>114300</xdr:rowOff>
              </from>
              <to>
                <xdr:col>7</xdr:col>
                <xdr:colOff>209550</xdr:colOff>
                <xdr:row>13</xdr:row>
                <xdr:rowOff>85725</xdr:rowOff>
              </to>
            </anchor>
          </objectPr>
        </oleObject>
      </mc:Choice>
      <mc:Fallback>
        <oleObject progId="Equation.3" shapeId="1030" r:id="rId10"/>
      </mc:Fallback>
    </mc:AlternateContent>
    <mc:AlternateContent xmlns:mc="http://schemas.openxmlformats.org/markup-compatibility/2006">
      <mc:Choice Requires="x14">
        <oleObject progId="Equation.3" shapeId="1031" r:id="rId12">
          <objectPr defaultSize="0" autoPict="0" r:id="rId13">
            <anchor moveWithCells="1">
              <from>
                <xdr:col>2</xdr:col>
                <xdr:colOff>419100</xdr:colOff>
                <xdr:row>35</xdr:row>
                <xdr:rowOff>114300</xdr:rowOff>
              </from>
              <to>
                <xdr:col>4</xdr:col>
                <xdr:colOff>428625</xdr:colOff>
                <xdr:row>37</xdr:row>
                <xdr:rowOff>76200</xdr:rowOff>
              </to>
            </anchor>
          </objectPr>
        </oleObject>
      </mc:Choice>
      <mc:Fallback>
        <oleObject progId="Equation.3" shapeId="1031" r:id="rId12"/>
      </mc:Fallback>
    </mc:AlternateContent>
    <mc:AlternateContent xmlns:mc="http://schemas.openxmlformats.org/markup-compatibility/2006">
      <mc:Choice Requires="x14">
        <oleObject progId="Equation.3" shapeId="1033" r:id="rId14">
          <objectPr defaultSize="0" autoPict="0" r:id="rId15">
            <anchor moveWithCells="1">
              <from>
                <xdr:col>2</xdr:col>
                <xdr:colOff>438150</xdr:colOff>
                <xdr:row>44</xdr:row>
                <xdr:rowOff>95250</xdr:rowOff>
              </from>
              <to>
                <xdr:col>4</xdr:col>
                <xdr:colOff>276225</xdr:colOff>
                <xdr:row>46</xdr:row>
                <xdr:rowOff>95250</xdr:rowOff>
              </to>
            </anchor>
          </objectPr>
        </oleObject>
      </mc:Choice>
      <mc:Fallback>
        <oleObject progId="Equation.3" shapeId="1033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Fatigue Stress Failure</vt:lpstr>
      <vt:lpstr>S-N Curve</vt:lpstr>
      <vt:lpstr>Highway Xing Fatigue</vt:lpstr>
    </vt:vector>
  </TitlesOfParts>
  <Company>Williams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 COMPANIES, INC.</dc:creator>
  <cp:lastModifiedBy>Mark Hullinger</cp:lastModifiedBy>
  <cp:lastPrinted>2011-02-09T22:58:33Z</cp:lastPrinted>
  <dcterms:created xsi:type="dcterms:W3CDTF">2004-09-23T21:06:27Z</dcterms:created>
  <dcterms:modified xsi:type="dcterms:W3CDTF">2014-04-18T21:02:27Z</dcterms:modified>
</cp:coreProperties>
</file>