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gineering\"/>
    </mc:Choice>
  </mc:AlternateContent>
  <bookViews>
    <workbookView xWindow="480" yWindow="45" windowWidth="11340" windowHeight="8580" tabRatio="574"/>
  </bookViews>
  <sheets>
    <sheet name="Single Point" sheetId="5" r:id="rId1"/>
    <sheet name="DDD.DDDDD" sheetId="1" r:id="rId2"/>
    <sheet name="DDD MM.MMMMM" sheetId="2" r:id="rId3"/>
    <sheet name="DDD MM SS.SSSSS" sheetId="3" r:id="rId4"/>
    <sheet name="Equations" sheetId="4" r:id="rId5"/>
  </sheets>
  <calcPr calcId="152511"/>
</workbook>
</file>

<file path=xl/calcChain.xml><?xml version="1.0" encoding="utf-8"?>
<calcChain xmlns="http://schemas.openxmlformats.org/spreadsheetml/2006/main">
  <c r="V23" i="5" l="1"/>
  <c r="Y23" i="5" s="1"/>
  <c r="U23" i="5"/>
  <c r="X23" i="5" s="1"/>
  <c r="V16" i="5"/>
  <c r="U16" i="5"/>
  <c r="X16" i="5"/>
  <c r="Y16" i="5"/>
  <c r="Y8" i="5"/>
  <c r="X8" i="5"/>
  <c r="V8" i="5"/>
  <c r="U8" i="5"/>
  <c r="R23" i="5"/>
  <c r="Q23" i="5"/>
  <c r="I23" i="5" s="1"/>
  <c r="C23" i="5" s="1"/>
  <c r="P23" i="5"/>
  <c r="N23" i="5"/>
  <c r="M23" i="5"/>
  <c r="F23" i="5" s="1"/>
  <c r="L23" i="5"/>
  <c r="E23" i="5" s="1"/>
  <c r="H23" i="5"/>
  <c r="P16" i="5"/>
  <c r="I16" i="5"/>
  <c r="Q16" i="5" s="1"/>
  <c r="H16" i="5"/>
  <c r="F16" i="5"/>
  <c r="M16" i="5" s="1"/>
  <c r="E16" i="5"/>
  <c r="L16" i="5" s="1"/>
  <c r="C16" i="5"/>
  <c r="N8" i="5"/>
  <c r="M8" i="5"/>
  <c r="I8" i="5"/>
  <c r="Q8" i="5" s="1"/>
  <c r="H8" i="5"/>
  <c r="J8" i="5" s="1"/>
  <c r="F8" i="5"/>
  <c r="E8" i="5"/>
  <c r="L8" i="5" s="1"/>
  <c r="O8" i="5" s="1"/>
  <c r="Y33" i="3"/>
  <c r="X33" i="3"/>
  <c r="V33" i="3"/>
  <c r="U33" i="3"/>
  <c r="V32" i="3"/>
  <c r="Y32" i="3" s="1"/>
  <c r="U32" i="3"/>
  <c r="X32" i="3" s="1"/>
  <c r="Y31" i="3"/>
  <c r="X31" i="3"/>
  <c r="V31" i="3"/>
  <c r="U31" i="3"/>
  <c r="V30" i="3"/>
  <c r="Y30" i="3" s="1"/>
  <c r="U30" i="3"/>
  <c r="X30" i="3" s="1"/>
  <c r="Y29" i="3"/>
  <c r="X29" i="3"/>
  <c r="V29" i="3"/>
  <c r="U29" i="3"/>
  <c r="V28" i="3"/>
  <c r="Y28" i="3" s="1"/>
  <c r="U28" i="3"/>
  <c r="X28" i="3" s="1"/>
  <c r="Y27" i="3"/>
  <c r="X27" i="3"/>
  <c r="V27" i="3"/>
  <c r="U27" i="3"/>
  <c r="V26" i="3"/>
  <c r="Y26" i="3" s="1"/>
  <c r="U26" i="3"/>
  <c r="X26" i="3" s="1"/>
  <c r="Y25" i="3"/>
  <c r="X25" i="3"/>
  <c r="V25" i="3"/>
  <c r="U25" i="3"/>
  <c r="V24" i="3"/>
  <c r="Y24" i="3" s="1"/>
  <c r="U24" i="3"/>
  <c r="X24" i="3" s="1"/>
  <c r="Y23" i="3"/>
  <c r="X23" i="3"/>
  <c r="V23" i="3"/>
  <c r="U23" i="3"/>
  <c r="V22" i="3"/>
  <c r="Y22" i="3" s="1"/>
  <c r="U22" i="3"/>
  <c r="X22" i="3" s="1"/>
  <c r="Y21" i="3"/>
  <c r="X21" i="3"/>
  <c r="V21" i="3"/>
  <c r="U21" i="3"/>
  <c r="V20" i="3"/>
  <c r="Y20" i="3" s="1"/>
  <c r="U20" i="3"/>
  <c r="X20" i="3" s="1"/>
  <c r="Y19" i="3"/>
  <c r="X19" i="3"/>
  <c r="V19" i="3"/>
  <c r="U19" i="3"/>
  <c r="V18" i="3"/>
  <c r="Y18" i="3" s="1"/>
  <c r="U18" i="3"/>
  <c r="X18" i="3" s="1"/>
  <c r="Y17" i="3"/>
  <c r="X17" i="3"/>
  <c r="V17" i="3"/>
  <c r="U17" i="3"/>
  <c r="V16" i="3"/>
  <c r="Y16" i="3" s="1"/>
  <c r="U16" i="3"/>
  <c r="X16" i="3" s="1"/>
  <c r="Y15" i="3"/>
  <c r="X15" i="3"/>
  <c r="V15" i="3"/>
  <c r="U15" i="3"/>
  <c r="V14" i="3"/>
  <c r="Y14" i="3" s="1"/>
  <c r="U14" i="3"/>
  <c r="X14" i="3" s="1"/>
  <c r="Y13" i="3"/>
  <c r="X13" i="3"/>
  <c r="V13" i="3"/>
  <c r="U13" i="3"/>
  <c r="V12" i="3"/>
  <c r="Y12" i="3" s="1"/>
  <c r="U12" i="3"/>
  <c r="X12" i="3" s="1"/>
  <c r="Y11" i="3"/>
  <c r="X11" i="3"/>
  <c r="V11" i="3"/>
  <c r="U11" i="3"/>
  <c r="V10" i="3"/>
  <c r="Y10" i="3" s="1"/>
  <c r="U10" i="3"/>
  <c r="X10" i="3" s="1"/>
  <c r="Y9" i="3"/>
  <c r="X9" i="3"/>
  <c r="V9" i="3"/>
  <c r="U9" i="3"/>
  <c r="V8" i="3"/>
  <c r="Y8" i="3" s="1"/>
  <c r="U8" i="3"/>
  <c r="X8" i="3" s="1"/>
  <c r="Y7" i="3"/>
  <c r="X7" i="3"/>
  <c r="V7" i="3"/>
  <c r="U7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W6" i="3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V6" i="3"/>
  <c r="Y6" i="3" s="1"/>
  <c r="U6" i="3"/>
  <c r="X6" i="3" s="1"/>
  <c r="T6" i="3"/>
  <c r="Y5" i="3"/>
  <c r="X5" i="3"/>
  <c r="V5" i="3"/>
  <c r="U5" i="3"/>
  <c r="X33" i="2"/>
  <c r="V33" i="2"/>
  <c r="Y33" i="2" s="1"/>
  <c r="U33" i="2"/>
  <c r="X32" i="2"/>
  <c r="V32" i="2"/>
  <c r="Y32" i="2" s="1"/>
  <c r="U32" i="2"/>
  <c r="X31" i="2"/>
  <c r="V31" i="2"/>
  <c r="Y31" i="2" s="1"/>
  <c r="U31" i="2"/>
  <c r="X30" i="2"/>
  <c r="V30" i="2"/>
  <c r="Y30" i="2" s="1"/>
  <c r="U30" i="2"/>
  <c r="X29" i="2"/>
  <c r="V29" i="2"/>
  <c r="Y29" i="2" s="1"/>
  <c r="U29" i="2"/>
  <c r="X28" i="2"/>
  <c r="V28" i="2"/>
  <c r="Y28" i="2" s="1"/>
  <c r="U28" i="2"/>
  <c r="X27" i="2"/>
  <c r="V27" i="2"/>
  <c r="Y27" i="2" s="1"/>
  <c r="U27" i="2"/>
  <c r="X26" i="2"/>
  <c r="V26" i="2"/>
  <c r="Y26" i="2" s="1"/>
  <c r="U26" i="2"/>
  <c r="X25" i="2"/>
  <c r="V25" i="2"/>
  <c r="Y25" i="2" s="1"/>
  <c r="U25" i="2"/>
  <c r="X24" i="2"/>
  <c r="V24" i="2"/>
  <c r="Y24" i="2" s="1"/>
  <c r="U24" i="2"/>
  <c r="X23" i="2"/>
  <c r="V23" i="2"/>
  <c r="Y23" i="2" s="1"/>
  <c r="U23" i="2"/>
  <c r="X22" i="2"/>
  <c r="V22" i="2"/>
  <c r="Y22" i="2" s="1"/>
  <c r="U22" i="2"/>
  <c r="X21" i="2"/>
  <c r="V21" i="2"/>
  <c r="Y21" i="2" s="1"/>
  <c r="U21" i="2"/>
  <c r="X20" i="2"/>
  <c r="V20" i="2"/>
  <c r="Y20" i="2" s="1"/>
  <c r="U20" i="2"/>
  <c r="X19" i="2"/>
  <c r="V19" i="2"/>
  <c r="Y19" i="2" s="1"/>
  <c r="U19" i="2"/>
  <c r="X18" i="2"/>
  <c r="V18" i="2"/>
  <c r="Y18" i="2" s="1"/>
  <c r="U18" i="2"/>
  <c r="X17" i="2"/>
  <c r="V17" i="2"/>
  <c r="Y17" i="2" s="1"/>
  <c r="U17" i="2"/>
  <c r="X16" i="2"/>
  <c r="V16" i="2"/>
  <c r="Y16" i="2" s="1"/>
  <c r="U16" i="2"/>
  <c r="X15" i="2"/>
  <c r="V15" i="2"/>
  <c r="Y15" i="2" s="1"/>
  <c r="U15" i="2"/>
  <c r="X14" i="2"/>
  <c r="V14" i="2"/>
  <c r="Y14" i="2" s="1"/>
  <c r="U14" i="2"/>
  <c r="X13" i="2"/>
  <c r="V13" i="2"/>
  <c r="Y13" i="2" s="1"/>
  <c r="U13" i="2"/>
  <c r="X12" i="2"/>
  <c r="V12" i="2"/>
  <c r="Y12" i="2" s="1"/>
  <c r="U12" i="2"/>
  <c r="X11" i="2"/>
  <c r="V11" i="2"/>
  <c r="Y11" i="2" s="1"/>
  <c r="U11" i="2"/>
  <c r="X10" i="2"/>
  <c r="V10" i="2"/>
  <c r="Y10" i="2" s="1"/>
  <c r="U10" i="2"/>
  <c r="X9" i="2"/>
  <c r="V9" i="2"/>
  <c r="Y9" i="2" s="1"/>
  <c r="U9" i="2"/>
  <c r="X8" i="2"/>
  <c r="V8" i="2"/>
  <c r="Y8" i="2" s="1"/>
  <c r="U8" i="2"/>
  <c r="X7" i="2"/>
  <c r="V7" i="2"/>
  <c r="Y7" i="2" s="1"/>
  <c r="U7" i="2"/>
  <c r="T7" i="2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X6" i="2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V6" i="2"/>
  <c r="Y6" i="2" s="1"/>
  <c r="U6" i="2"/>
  <c r="T6" i="2"/>
  <c r="Y5" i="2"/>
  <c r="X5" i="2"/>
  <c r="V5" i="2"/>
  <c r="U5" i="2"/>
  <c r="T6" i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V5" i="1"/>
  <c r="Y5" i="1" s="1"/>
  <c r="U5" i="1"/>
  <c r="X5" i="1" s="1"/>
  <c r="W6" i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N5" i="3"/>
  <c r="I5" i="2"/>
  <c r="E5" i="1"/>
  <c r="L5" i="1" s="1"/>
  <c r="F5" i="1"/>
  <c r="I6" i="2"/>
  <c r="I7" i="2"/>
  <c r="I8" i="2"/>
  <c r="Q8" i="2" s="1"/>
  <c r="I9" i="2"/>
  <c r="I10" i="2"/>
  <c r="I11" i="2"/>
  <c r="I12" i="2"/>
  <c r="Q12" i="2" s="1"/>
  <c r="I13" i="2"/>
  <c r="I14" i="2"/>
  <c r="I15" i="2"/>
  <c r="I16" i="2"/>
  <c r="Q16" i="2" s="1"/>
  <c r="I17" i="2"/>
  <c r="I18" i="2"/>
  <c r="I19" i="2"/>
  <c r="I20" i="2"/>
  <c r="Q20" i="2" s="1"/>
  <c r="I21" i="2"/>
  <c r="I22" i="2"/>
  <c r="I23" i="2"/>
  <c r="I24" i="2"/>
  <c r="Q24" i="2" s="1"/>
  <c r="I25" i="2"/>
  <c r="I26" i="2"/>
  <c r="I27" i="2"/>
  <c r="I28" i="2"/>
  <c r="Q28" i="2" s="1"/>
  <c r="I29" i="2"/>
  <c r="I30" i="2"/>
  <c r="I31" i="2"/>
  <c r="I32" i="2"/>
  <c r="Q32" i="2" s="1"/>
  <c r="I33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5" i="2"/>
  <c r="M5" i="2" s="1"/>
  <c r="H6" i="2"/>
  <c r="P6" i="2" s="1"/>
  <c r="H7" i="2"/>
  <c r="H8" i="2"/>
  <c r="H9" i="2"/>
  <c r="H10" i="2"/>
  <c r="P10" i="2" s="1"/>
  <c r="H11" i="2"/>
  <c r="H12" i="2"/>
  <c r="H13" i="2"/>
  <c r="H14" i="2"/>
  <c r="P14" i="2" s="1"/>
  <c r="H15" i="2"/>
  <c r="H16" i="2"/>
  <c r="H17" i="2"/>
  <c r="H18" i="2"/>
  <c r="P18" i="2" s="1"/>
  <c r="H19" i="2"/>
  <c r="H20" i="2"/>
  <c r="H21" i="2"/>
  <c r="H22" i="2"/>
  <c r="P22" i="2" s="1"/>
  <c r="H23" i="2"/>
  <c r="H24" i="2"/>
  <c r="H25" i="2"/>
  <c r="H26" i="2"/>
  <c r="P26" i="2" s="1"/>
  <c r="H27" i="2"/>
  <c r="H28" i="2"/>
  <c r="H29" i="2"/>
  <c r="H30" i="2"/>
  <c r="P30" i="2" s="1"/>
  <c r="H31" i="2"/>
  <c r="H32" i="2"/>
  <c r="H33" i="2"/>
  <c r="H5" i="2"/>
  <c r="P5" i="3"/>
  <c r="Q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M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3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Q6" i="2"/>
  <c r="R6" i="2"/>
  <c r="P7" i="2"/>
  <c r="Q7" i="2"/>
  <c r="R7" i="2"/>
  <c r="P8" i="2"/>
  <c r="R8" i="2"/>
  <c r="P9" i="2"/>
  <c r="S9" i="2" s="1"/>
  <c r="Q9" i="2"/>
  <c r="R9" i="2"/>
  <c r="Q10" i="2"/>
  <c r="R10" i="2"/>
  <c r="P11" i="2"/>
  <c r="S11" i="2" s="1"/>
  <c r="Q11" i="2"/>
  <c r="R11" i="2"/>
  <c r="P12" i="2"/>
  <c r="R12" i="2"/>
  <c r="P13" i="2"/>
  <c r="Q13" i="2"/>
  <c r="R13" i="2"/>
  <c r="Q14" i="2"/>
  <c r="R14" i="2"/>
  <c r="P15" i="2"/>
  <c r="Q15" i="2"/>
  <c r="R15" i="2"/>
  <c r="P16" i="2"/>
  <c r="R16" i="2"/>
  <c r="P17" i="2"/>
  <c r="S17" i="2" s="1"/>
  <c r="Q17" i="2"/>
  <c r="R17" i="2"/>
  <c r="Q18" i="2"/>
  <c r="R18" i="2"/>
  <c r="P19" i="2"/>
  <c r="S19" i="2" s="1"/>
  <c r="Q19" i="2"/>
  <c r="R19" i="2"/>
  <c r="P20" i="2"/>
  <c r="R20" i="2"/>
  <c r="P21" i="2"/>
  <c r="Q21" i="2"/>
  <c r="R21" i="2"/>
  <c r="Q22" i="2"/>
  <c r="R22" i="2"/>
  <c r="P23" i="2"/>
  <c r="Q23" i="2"/>
  <c r="R23" i="2"/>
  <c r="P24" i="2"/>
  <c r="R24" i="2"/>
  <c r="P25" i="2"/>
  <c r="S25" i="2" s="1"/>
  <c r="Q25" i="2"/>
  <c r="R25" i="2"/>
  <c r="Q26" i="2"/>
  <c r="R26" i="2"/>
  <c r="P27" i="2"/>
  <c r="S27" i="2" s="1"/>
  <c r="Q27" i="2"/>
  <c r="R27" i="2"/>
  <c r="P28" i="2"/>
  <c r="R28" i="2"/>
  <c r="P29" i="2"/>
  <c r="Q29" i="2"/>
  <c r="R29" i="2"/>
  <c r="Q30" i="2"/>
  <c r="R30" i="2"/>
  <c r="P31" i="2"/>
  <c r="Q31" i="2"/>
  <c r="R31" i="2"/>
  <c r="P32" i="2"/>
  <c r="R32" i="2"/>
  <c r="P33" i="2"/>
  <c r="S33" i="2" s="1"/>
  <c r="Q33" i="2"/>
  <c r="R33" i="2"/>
  <c r="E7" i="2"/>
  <c r="L7" i="2" s="1"/>
  <c r="M7" i="2"/>
  <c r="N7" i="2"/>
  <c r="E8" i="2"/>
  <c r="L8" i="2"/>
  <c r="E9" i="2"/>
  <c r="L9" i="2" s="1"/>
  <c r="O9" i="2" s="1"/>
  <c r="M9" i="2"/>
  <c r="N9" i="2"/>
  <c r="E10" i="2"/>
  <c r="L10" i="2"/>
  <c r="O10" i="2" s="1"/>
  <c r="M10" i="2"/>
  <c r="N10" i="2"/>
  <c r="E11" i="2"/>
  <c r="L11" i="2" s="1"/>
  <c r="M11" i="2"/>
  <c r="N11" i="2"/>
  <c r="E12" i="2"/>
  <c r="L12" i="2"/>
  <c r="E13" i="2"/>
  <c r="M13" i="2"/>
  <c r="N13" i="2"/>
  <c r="E14" i="2"/>
  <c r="L14" i="2"/>
  <c r="M14" i="2"/>
  <c r="N14" i="2"/>
  <c r="E15" i="2"/>
  <c r="L15" i="2" s="1"/>
  <c r="O15" i="2" s="1"/>
  <c r="M15" i="2"/>
  <c r="N15" i="2"/>
  <c r="E16" i="2"/>
  <c r="L16" i="2"/>
  <c r="L17" i="2"/>
  <c r="O17" i="2" s="1"/>
  <c r="M17" i="2"/>
  <c r="N17" i="2"/>
  <c r="L18" i="2"/>
  <c r="O18" i="2" s="1"/>
  <c r="M18" i="2"/>
  <c r="N18" i="2"/>
  <c r="L19" i="2"/>
  <c r="O19" i="2" s="1"/>
  <c r="M19" i="2"/>
  <c r="N19" i="2"/>
  <c r="L20" i="2"/>
  <c r="L21" i="2"/>
  <c r="O21" i="2" s="1"/>
  <c r="M21" i="2"/>
  <c r="N21" i="2"/>
  <c r="L22" i="2"/>
  <c r="O22" i="2" s="1"/>
  <c r="M22" i="2"/>
  <c r="N22" i="2"/>
  <c r="L23" i="2"/>
  <c r="O23" i="2" s="1"/>
  <c r="M23" i="2"/>
  <c r="N23" i="2"/>
  <c r="L24" i="2"/>
  <c r="L25" i="2"/>
  <c r="O25" i="2" s="1"/>
  <c r="M25" i="2"/>
  <c r="N25" i="2"/>
  <c r="L26" i="2"/>
  <c r="O26" i="2" s="1"/>
  <c r="M26" i="2"/>
  <c r="N26" i="2"/>
  <c r="L27" i="2"/>
  <c r="O27" i="2" s="1"/>
  <c r="M27" i="2"/>
  <c r="N27" i="2"/>
  <c r="L28" i="2"/>
  <c r="L29" i="2"/>
  <c r="O29" i="2" s="1"/>
  <c r="M29" i="2"/>
  <c r="N29" i="2"/>
  <c r="L30" i="2"/>
  <c r="O30" i="2" s="1"/>
  <c r="M30" i="2"/>
  <c r="N30" i="2"/>
  <c r="L31" i="2"/>
  <c r="O31" i="2" s="1"/>
  <c r="M31" i="2"/>
  <c r="N31" i="2"/>
  <c r="L32" i="2"/>
  <c r="L33" i="2"/>
  <c r="O33" i="2" s="1"/>
  <c r="M33" i="2"/>
  <c r="N33" i="2"/>
  <c r="R5" i="2"/>
  <c r="Q5" i="2"/>
  <c r="N6" i="2"/>
  <c r="N5" i="2"/>
  <c r="M6" i="2"/>
  <c r="O6" i="2" s="1"/>
  <c r="E6" i="2"/>
  <c r="L6" i="2"/>
  <c r="H6" i="1"/>
  <c r="P6" i="1" s="1"/>
  <c r="I6" i="1"/>
  <c r="R6" i="1" s="1"/>
  <c r="Q6" i="1"/>
  <c r="H7" i="1"/>
  <c r="J7" i="1" s="1"/>
  <c r="I7" i="1"/>
  <c r="R7" i="1" s="1"/>
  <c r="H8" i="1"/>
  <c r="P8" i="1"/>
  <c r="I8" i="1"/>
  <c r="H9" i="1"/>
  <c r="J9" i="1" s="1"/>
  <c r="I9" i="1"/>
  <c r="R9" i="1" s="1"/>
  <c r="H10" i="1"/>
  <c r="P10" i="1" s="1"/>
  <c r="S10" i="1" s="1"/>
  <c r="I10" i="1"/>
  <c r="Q10" i="1" s="1"/>
  <c r="R10" i="1"/>
  <c r="H11" i="1"/>
  <c r="P11" i="1" s="1"/>
  <c r="I11" i="1"/>
  <c r="R11" i="1" s="1"/>
  <c r="H12" i="1"/>
  <c r="P12" i="1" s="1"/>
  <c r="I12" i="1"/>
  <c r="Q12" i="1" s="1"/>
  <c r="H13" i="1"/>
  <c r="P13" i="1" s="1"/>
  <c r="I13" i="1"/>
  <c r="R13" i="1" s="1"/>
  <c r="Q13" i="1"/>
  <c r="H14" i="1"/>
  <c r="P14" i="1" s="1"/>
  <c r="I14" i="1"/>
  <c r="J14" i="1" s="1"/>
  <c r="R14" i="1"/>
  <c r="H15" i="1"/>
  <c r="P15" i="1"/>
  <c r="I15" i="1"/>
  <c r="R15" i="1" s="1"/>
  <c r="H16" i="1"/>
  <c r="P16" i="1" s="1"/>
  <c r="I16" i="1"/>
  <c r="H17" i="1"/>
  <c r="P17" i="1"/>
  <c r="I17" i="1"/>
  <c r="R17" i="1" s="1"/>
  <c r="Q17" i="1"/>
  <c r="H18" i="1"/>
  <c r="J18" i="1" s="1"/>
  <c r="P18" i="1"/>
  <c r="S18" i="1" s="1"/>
  <c r="I18" i="1"/>
  <c r="Q18" i="1"/>
  <c r="R18" i="1"/>
  <c r="H19" i="1"/>
  <c r="P19" i="1"/>
  <c r="I19" i="1"/>
  <c r="R19" i="1" s="1"/>
  <c r="Q19" i="1"/>
  <c r="S19" i="1" s="1"/>
  <c r="H20" i="1"/>
  <c r="P20" i="1"/>
  <c r="I20" i="1"/>
  <c r="Q20" i="1"/>
  <c r="H21" i="1"/>
  <c r="P21" i="1" s="1"/>
  <c r="I21" i="1"/>
  <c r="R21" i="1" s="1"/>
  <c r="H22" i="1"/>
  <c r="P22" i="1" s="1"/>
  <c r="I22" i="1"/>
  <c r="Q22" i="1"/>
  <c r="R22" i="1"/>
  <c r="H23" i="1"/>
  <c r="P23" i="1" s="1"/>
  <c r="I23" i="1"/>
  <c r="R23" i="1" s="1"/>
  <c r="H24" i="1"/>
  <c r="P24" i="1"/>
  <c r="I24" i="1"/>
  <c r="H25" i="1"/>
  <c r="P25" i="1" s="1"/>
  <c r="I25" i="1"/>
  <c r="H26" i="1"/>
  <c r="P26" i="1"/>
  <c r="I26" i="1"/>
  <c r="H27" i="1"/>
  <c r="P27" i="1" s="1"/>
  <c r="I27" i="1"/>
  <c r="R27" i="1" s="1"/>
  <c r="Q27" i="1"/>
  <c r="H28" i="1"/>
  <c r="I28" i="1"/>
  <c r="Q28" i="1" s="1"/>
  <c r="H29" i="1"/>
  <c r="P29" i="1"/>
  <c r="I29" i="1"/>
  <c r="H30" i="1"/>
  <c r="P30" i="1" s="1"/>
  <c r="I30" i="1"/>
  <c r="Q30" i="1" s="1"/>
  <c r="H31" i="1"/>
  <c r="P31" i="1" s="1"/>
  <c r="I31" i="1"/>
  <c r="R31" i="1" s="1"/>
  <c r="H32" i="1"/>
  <c r="I32" i="1"/>
  <c r="R32" i="1" s="1"/>
  <c r="Q32" i="1"/>
  <c r="H33" i="1"/>
  <c r="J33" i="1" s="1"/>
  <c r="I33" i="1"/>
  <c r="R33" i="1" s="1"/>
  <c r="E6" i="1"/>
  <c r="L6" i="1"/>
  <c r="F6" i="1"/>
  <c r="N6" i="1" s="1"/>
  <c r="E7" i="1"/>
  <c r="F7" i="1"/>
  <c r="N7" i="1" s="1"/>
  <c r="E8" i="1"/>
  <c r="G8" i="1" s="1"/>
  <c r="F8" i="1"/>
  <c r="M8" i="1" s="1"/>
  <c r="N8" i="1"/>
  <c r="E9" i="1"/>
  <c r="F9" i="1"/>
  <c r="M9" i="1" s="1"/>
  <c r="E10" i="1"/>
  <c r="F10" i="1"/>
  <c r="E11" i="1"/>
  <c r="F11" i="1"/>
  <c r="N11" i="1" s="1"/>
  <c r="E12" i="1"/>
  <c r="F12" i="1"/>
  <c r="E13" i="1"/>
  <c r="F13" i="1"/>
  <c r="E14" i="1"/>
  <c r="L14" i="1"/>
  <c r="F14" i="1"/>
  <c r="E15" i="1"/>
  <c r="G15" i="1" s="1"/>
  <c r="F15" i="1"/>
  <c r="N15" i="1" s="1"/>
  <c r="M15" i="1"/>
  <c r="E16" i="1"/>
  <c r="L16" i="1" s="1"/>
  <c r="F16" i="1"/>
  <c r="M16" i="1" s="1"/>
  <c r="E17" i="1"/>
  <c r="L17" i="1"/>
  <c r="F17" i="1"/>
  <c r="E18" i="1"/>
  <c r="F18" i="1"/>
  <c r="M18" i="1"/>
  <c r="E19" i="1"/>
  <c r="L19" i="1" s="1"/>
  <c r="F19" i="1"/>
  <c r="E20" i="1"/>
  <c r="F20" i="1"/>
  <c r="N20" i="1"/>
  <c r="E21" i="1"/>
  <c r="L21" i="1"/>
  <c r="F21" i="1"/>
  <c r="E22" i="1"/>
  <c r="L22" i="1" s="1"/>
  <c r="F22" i="1"/>
  <c r="M22" i="1"/>
  <c r="N22" i="1"/>
  <c r="E23" i="1"/>
  <c r="F23" i="1"/>
  <c r="E24" i="1"/>
  <c r="L24" i="1" s="1"/>
  <c r="F24" i="1"/>
  <c r="N24" i="1" s="1"/>
  <c r="E25" i="1"/>
  <c r="F25" i="1"/>
  <c r="E26" i="1"/>
  <c r="L26" i="1"/>
  <c r="F26" i="1"/>
  <c r="N26" i="1" s="1"/>
  <c r="E27" i="1"/>
  <c r="L27" i="1" s="1"/>
  <c r="F27" i="1"/>
  <c r="E28" i="1"/>
  <c r="G28" i="1" s="1"/>
  <c r="L28" i="1"/>
  <c r="F28" i="1"/>
  <c r="N28" i="1" s="1"/>
  <c r="M28" i="1"/>
  <c r="E29" i="1"/>
  <c r="L29" i="1"/>
  <c r="F29" i="1"/>
  <c r="M29" i="1"/>
  <c r="N29" i="1"/>
  <c r="O29" i="1"/>
  <c r="E30" i="1"/>
  <c r="L30" i="1"/>
  <c r="F30" i="1"/>
  <c r="N30" i="1" s="1"/>
  <c r="M30" i="1"/>
  <c r="O30" i="1" s="1"/>
  <c r="E31" i="1"/>
  <c r="L31" i="1"/>
  <c r="F31" i="1"/>
  <c r="G31" i="1" s="1"/>
  <c r="M31" i="1"/>
  <c r="E32" i="1"/>
  <c r="F32" i="1"/>
  <c r="N32" i="1" s="1"/>
  <c r="E33" i="1"/>
  <c r="F33" i="1"/>
  <c r="M33" i="1"/>
  <c r="N33" i="1"/>
  <c r="K6" i="2"/>
  <c r="K7" i="2"/>
  <c r="K8" i="2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D6" i="2"/>
  <c r="D7" i="2"/>
  <c r="D8" i="2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A6" i="2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B7" i="2"/>
  <c r="B8" i="2"/>
  <c r="B9" i="2"/>
  <c r="B10" i="2"/>
  <c r="B11" i="2"/>
  <c r="B12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H33" i="3"/>
  <c r="J33" i="3" s="1"/>
  <c r="I33" i="3"/>
  <c r="H32" i="3"/>
  <c r="J32" i="3" s="1"/>
  <c r="I32" i="3"/>
  <c r="H31" i="3"/>
  <c r="I31" i="3"/>
  <c r="J31" i="3"/>
  <c r="H30" i="3"/>
  <c r="I30" i="3"/>
  <c r="J30" i="3" s="1"/>
  <c r="H29" i="3"/>
  <c r="J29" i="3" s="1"/>
  <c r="I29" i="3"/>
  <c r="H28" i="3"/>
  <c r="I28" i="3"/>
  <c r="C28" i="3" s="1"/>
  <c r="H27" i="3"/>
  <c r="I27" i="3"/>
  <c r="J27" i="3"/>
  <c r="H26" i="3"/>
  <c r="I26" i="3"/>
  <c r="J26" i="3" s="1"/>
  <c r="H25" i="3"/>
  <c r="J25" i="3" s="1"/>
  <c r="I25" i="3"/>
  <c r="H24" i="3"/>
  <c r="J24" i="3" s="1"/>
  <c r="I24" i="3"/>
  <c r="H23" i="3"/>
  <c r="I23" i="3"/>
  <c r="J23" i="3"/>
  <c r="H22" i="3"/>
  <c r="I22" i="3"/>
  <c r="J22" i="3" s="1"/>
  <c r="H21" i="3"/>
  <c r="J21" i="3" s="1"/>
  <c r="I21" i="3"/>
  <c r="H20" i="3"/>
  <c r="I20" i="3"/>
  <c r="C20" i="3" s="1"/>
  <c r="H19" i="3"/>
  <c r="I19" i="3"/>
  <c r="J19" i="3"/>
  <c r="H18" i="3"/>
  <c r="I18" i="3"/>
  <c r="J18" i="3" s="1"/>
  <c r="H17" i="3"/>
  <c r="J17" i="3" s="1"/>
  <c r="I17" i="3"/>
  <c r="H16" i="3"/>
  <c r="J16" i="3" s="1"/>
  <c r="I16" i="3"/>
  <c r="H15" i="3"/>
  <c r="I15" i="3"/>
  <c r="J15" i="3"/>
  <c r="H14" i="3"/>
  <c r="I14" i="3"/>
  <c r="J14" i="3" s="1"/>
  <c r="H13" i="3"/>
  <c r="I13" i="3"/>
  <c r="H12" i="3"/>
  <c r="I12" i="3"/>
  <c r="H11" i="3"/>
  <c r="I11" i="3"/>
  <c r="J11" i="3"/>
  <c r="H10" i="3"/>
  <c r="I10" i="3"/>
  <c r="J10" i="3" s="1"/>
  <c r="H9" i="3"/>
  <c r="I9" i="3"/>
  <c r="H8" i="3"/>
  <c r="J8" i="3" s="1"/>
  <c r="I8" i="3"/>
  <c r="H7" i="3"/>
  <c r="I7" i="3"/>
  <c r="J7" i="3"/>
  <c r="H6" i="3"/>
  <c r="I6" i="3"/>
  <c r="J6" i="3" s="1"/>
  <c r="H5" i="3"/>
  <c r="J5" i="3" s="1"/>
  <c r="I5" i="3"/>
  <c r="E33" i="3"/>
  <c r="F33" i="3"/>
  <c r="E32" i="3"/>
  <c r="F32" i="3"/>
  <c r="G32" i="3"/>
  <c r="E31" i="3"/>
  <c r="F31" i="3"/>
  <c r="B31" i="3" s="1"/>
  <c r="E30" i="3"/>
  <c r="G30" i="3" s="1"/>
  <c r="F30" i="3"/>
  <c r="E29" i="3"/>
  <c r="G29" i="3" s="1"/>
  <c r="F29" i="3"/>
  <c r="E28" i="3"/>
  <c r="F28" i="3"/>
  <c r="G28" i="3"/>
  <c r="E27" i="3"/>
  <c r="F27" i="3"/>
  <c r="B27" i="3" s="1"/>
  <c r="E26" i="3"/>
  <c r="G26" i="3" s="1"/>
  <c r="F26" i="3"/>
  <c r="E25" i="3"/>
  <c r="F25" i="3"/>
  <c r="E24" i="3"/>
  <c r="F24" i="3"/>
  <c r="G24" i="3"/>
  <c r="E23" i="3"/>
  <c r="F23" i="3"/>
  <c r="B23" i="3" s="1"/>
  <c r="E22" i="3"/>
  <c r="G22" i="3" s="1"/>
  <c r="F22" i="3"/>
  <c r="E21" i="3"/>
  <c r="G21" i="3" s="1"/>
  <c r="F21" i="3"/>
  <c r="E20" i="3"/>
  <c r="F20" i="3"/>
  <c r="G20" i="3"/>
  <c r="E19" i="3"/>
  <c r="F19" i="3"/>
  <c r="B19" i="3" s="1"/>
  <c r="E18" i="3"/>
  <c r="G18" i="3" s="1"/>
  <c r="F18" i="3"/>
  <c r="E17" i="3"/>
  <c r="F17" i="3"/>
  <c r="E16" i="3"/>
  <c r="F16" i="3"/>
  <c r="G16" i="3"/>
  <c r="E15" i="3"/>
  <c r="F15" i="3"/>
  <c r="B15" i="3" s="1"/>
  <c r="E14" i="3"/>
  <c r="G14" i="3" s="1"/>
  <c r="F14" i="3"/>
  <c r="E13" i="3"/>
  <c r="G13" i="3" s="1"/>
  <c r="F13" i="3"/>
  <c r="E12" i="3"/>
  <c r="F12" i="3"/>
  <c r="G12" i="3"/>
  <c r="E11" i="3"/>
  <c r="F11" i="3"/>
  <c r="B11" i="3" s="1"/>
  <c r="E10" i="3"/>
  <c r="G10" i="3" s="1"/>
  <c r="F10" i="3"/>
  <c r="E9" i="3"/>
  <c r="F9" i="3"/>
  <c r="E8" i="3"/>
  <c r="F8" i="3"/>
  <c r="G8" i="3"/>
  <c r="E7" i="3"/>
  <c r="F7" i="3"/>
  <c r="B7" i="3" s="1"/>
  <c r="E6" i="3"/>
  <c r="G6" i="3" s="1"/>
  <c r="F6" i="3"/>
  <c r="E5" i="3"/>
  <c r="G5" i="3" s="1"/>
  <c r="F5" i="3"/>
  <c r="P5" i="2"/>
  <c r="S5" i="2" s="1"/>
  <c r="H5" i="1"/>
  <c r="I5" i="1"/>
  <c r="Q5" i="1" s="1"/>
  <c r="J6" i="1"/>
  <c r="J13" i="1"/>
  <c r="J15" i="1"/>
  <c r="J17" i="1"/>
  <c r="J21" i="1"/>
  <c r="J26" i="1"/>
  <c r="J29" i="1"/>
  <c r="G6" i="1"/>
  <c r="G10" i="1"/>
  <c r="G17" i="1"/>
  <c r="G22" i="1"/>
  <c r="G26" i="1"/>
  <c r="G29" i="1"/>
  <c r="C6" i="3"/>
  <c r="C7" i="3"/>
  <c r="B8" i="3"/>
  <c r="C8" i="3"/>
  <c r="B10" i="3"/>
  <c r="C10" i="3"/>
  <c r="C11" i="3"/>
  <c r="B12" i="3"/>
  <c r="C12" i="3"/>
  <c r="C14" i="3"/>
  <c r="C15" i="3"/>
  <c r="B16" i="3"/>
  <c r="C16" i="3"/>
  <c r="C17" i="3"/>
  <c r="B18" i="3"/>
  <c r="C18" i="3"/>
  <c r="C19" i="3"/>
  <c r="B20" i="3"/>
  <c r="C21" i="3"/>
  <c r="C22" i="3"/>
  <c r="C23" i="3"/>
  <c r="B24" i="3"/>
  <c r="C24" i="3"/>
  <c r="B26" i="3"/>
  <c r="C26" i="3"/>
  <c r="C27" i="3"/>
  <c r="B28" i="3"/>
  <c r="C29" i="3"/>
  <c r="C30" i="3"/>
  <c r="C31" i="3"/>
  <c r="B32" i="3"/>
  <c r="C32" i="3"/>
  <c r="C33" i="3"/>
  <c r="C5" i="3"/>
  <c r="B5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6" i="2"/>
  <c r="C5" i="2"/>
  <c r="B6" i="2"/>
  <c r="E5" i="2"/>
  <c r="B5" i="2"/>
  <c r="L5" i="2"/>
  <c r="O5" i="2"/>
  <c r="J23" i="5" l="1"/>
  <c r="B23" i="5"/>
  <c r="G23" i="5"/>
  <c r="R8" i="5"/>
  <c r="G8" i="5"/>
  <c r="P8" i="5"/>
  <c r="B16" i="5"/>
  <c r="N16" i="5"/>
  <c r="O16" i="5" s="1"/>
  <c r="R16" i="5"/>
  <c r="S16" i="5" s="1"/>
  <c r="G27" i="1"/>
  <c r="G19" i="1"/>
  <c r="G9" i="1"/>
  <c r="J27" i="1"/>
  <c r="J11" i="1"/>
  <c r="M32" i="1"/>
  <c r="L25" i="1"/>
  <c r="M20" i="1"/>
  <c r="L13" i="1"/>
  <c r="M11" i="1"/>
  <c r="L10" i="1"/>
  <c r="L9" i="1"/>
  <c r="M7" i="1"/>
  <c r="P33" i="1"/>
  <c r="Q21" i="1"/>
  <c r="Q14" i="1"/>
  <c r="Q9" i="1"/>
  <c r="P7" i="1"/>
  <c r="G33" i="1"/>
  <c r="J10" i="1"/>
  <c r="N16" i="1"/>
  <c r="R30" i="1"/>
  <c r="S30" i="1" s="1"/>
  <c r="J30" i="1"/>
  <c r="R28" i="1"/>
  <c r="S22" i="1"/>
  <c r="S6" i="1"/>
  <c r="G30" i="1"/>
  <c r="G25" i="1"/>
  <c r="J22" i="1"/>
  <c r="G32" i="1"/>
  <c r="M24" i="1"/>
  <c r="L23" i="1"/>
  <c r="N18" i="1"/>
  <c r="L8" i="1"/>
  <c r="O8" i="1" s="1"/>
  <c r="L7" i="1"/>
  <c r="O7" i="1" s="1"/>
  <c r="Q31" i="1"/>
  <c r="S31" i="1" s="1"/>
  <c r="S21" i="1"/>
  <c r="S14" i="1"/>
  <c r="Q11" i="1"/>
  <c r="S11" i="1" s="1"/>
  <c r="P9" i="1"/>
  <c r="R25" i="1"/>
  <c r="Q25" i="1"/>
  <c r="R24" i="1"/>
  <c r="J24" i="1"/>
  <c r="M10" i="1"/>
  <c r="N10" i="1"/>
  <c r="N9" i="1"/>
  <c r="R20" i="1"/>
  <c r="S20" i="1" s="1"/>
  <c r="J20" i="1"/>
  <c r="G11" i="1"/>
  <c r="J23" i="1"/>
  <c r="N27" i="1"/>
  <c r="N19" i="1"/>
  <c r="O19" i="1" s="1"/>
  <c r="L15" i="1"/>
  <c r="O15" i="1" s="1"/>
  <c r="G14" i="1"/>
  <c r="M12" i="1"/>
  <c r="N12" i="1"/>
  <c r="L11" i="1"/>
  <c r="S33" i="1"/>
  <c r="S27" i="1"/>
  <c r="Q24" i="1"/>
  <c r="Q23" i="1"/>
  <c r="S23" i="1" s="1"/>
  <c r="R16" i="1"/>
  <c r="J16" i="1"/>
  <c r="R8" i="1"/>
  <c r="J8" i="1"/>
  <c r="N5" i="1"/>
  <c r="N23" i="1"/>
  <c r="M23" i="1"/>
  <c r="P28" i="1"/>
  <c r="S28" i="1" s="1"/>
  <c r="J28" i="1"/>
  <c r="G23" i="1"/>
  <c r="G16" i="1"/>
  <c r="J31" i="1"/>
  <c r="N31" i="1"/>
  <c r="O31" i="1" s="1"/>
  <c r="L18" i="1"/>
  <c r="O18" i="1" s="1"/>
  <c r="G18" i="1"/>
  <c r="O16" i="1"/>
  <c r="M14" i="1"/>
  <c r="N14" i="1"/>
  <c r="P32" i="1"/>
  <c r="S32" i="1" s="1"/>
  <c r="J32" i="1"/>
  <c r="Q26" i="1"/>
  <c r="R26" i="1"/>
  <c r="R12" i="1"/>
  <c r="S12" i="1" s="1"/>
  <c r="J12" i="1"/>
  <c r="G7" i="1"/>
  <c r="J25" i="1"/>
  <c r="J19" i="1"/>
  <c r="L33" i="1"/>
  <c r="O33" i="1" s="1"/>
  <c r="L32" i="1"/>
  <c r="M27" i="1"/>
  <c r="O27" i="1" s="1"/>
  <c r="M26" i="1"/>
  <c r="O26" i="1" s="1"/>
  <c r="N25" i="1"/>
  <c r="O22" i="1"/>
  <c r="M19" i="1"/>
  <c r="N17" i="1"/>
  <c r="O9" i="1"/>
  <c r="M6" i="1"/>
  <c r="O6" i="1" s="1"/>
  <c r="Q33" i="1"/>
  <c r="R29" i="1"/>
  <c r="Q29" i="1"/>
  <c r="S29" i="1" s="1"/>
  <c r="Q16" i="1"/>
  <c r="S16" i="1" s="1"/>
  <c r="Q15" i="1"/>
  <c r="S15" i="1" s="1"/>
  <c r="Q8" i="1"/>
  <c r="S8" i="1" s="1"/>
  <c r="Q7" i="1"/>
  <c r="S7" i="1" s="1"/>
  <c r="O28" i="1"/>
  <c r="O24" i="1"/>
  <c r="S17" i="1"/>
  <c r="S13" i="1"/>
  <c r="S9" i="1"/>
  <c r="G24" i="1"/>
  <c r="R5" i="1"/>
  <c r="M5" i="1"/>
  <c r="G5" i="1"/>
  <c r="J9" i="3"/>
  <c r="C9" i="3"/>
  <c r="B6" i="3"/>
  <c r="G17" i="3"/>
  <c r="G33" i="3"/>
  <c r="J13" i="3"/>
  <c r="C13" i="3"/>
  <c r="J20" i="3"/>
  <c r="L12" i="1"/>
  <c r="G12" i="1"/>
  <c r="N21" i="1"/>
  <c r="M21" i="1"/>
  <c r="G21" i="1"/>
  <c r="L20" i="1"/>
  <c r="O20" i="1" s="1"/>
  <c r="G20" i="1"/>
  <c r="C25" i="3"/>
  <c r="B30" i="3"/>
  <c r="B22" i="3"/>
  <c r="B14" i="3"/>
  <c r="P5" i="1"/>
  <c r="J5" i="1"/>
  <c r="G9" i="3"/>
  <c r="G25" i="3"/>
  <c r="J12" i="3"/>
  <c r="J28" i="3"/>
  <c r="N13" i="1"/>
  <c r="M13" i="1"/>
  <c r="G13" i="1"/>
  <c r="L13" i="2"/>
  <c r="O13" i="2" s="1"/>
  <c r="B13" i="2"/>
  <c r="G7" i="3"/>
  <c r="G11" i="3"/>
  <c r="G15" i="3"/>
  <c r="G19" i="3"/>
  <c r="G23" i="3"/>
  <c r="G27" i="3"/>
  <c r="G31" i="3"/>
  <c r="M25" i="1"/>
  <c r="O25" i="1" s="1"/>
  <c r="M17" i="1"/>
  <c r="O17" i="1" s="1"/>
  <c r="O11" i="2"/>
  <c r="S28" i="2"/>
  <c r="S20" i="2"/>
  <c r="S12" i="2"/>
  <c r="M32" i="2"/>
  <c r="O32" i="2" s="1"/>
  <c r="N32" i="2"/>
  <c r="M28" i="2"/>
  <c r="N28" i="2"/>
  <c r="O28" i="2" s="1"/>
  <c r="M24" i="2"/>
  <c r="O24" i="2" s="1"/>
  <c r="N24" i="2"/>
  <c r="M20" i="2"/>
  <c r="N20" i="2"/>
  <c r="M16" i="2"/>
  <c r="N16" i="2"/>
  <c r="O16" i="2" s="1"/>
  <c r="M12" i="2"/>
  <c r="N12" i="2"/>
  <c r="O12" i="2" s="1"/>
  <c r="M8" i="2"/>
  <c r="N8" i="2"/>
  <c r="O8" i="2" s="1"/>
  <c r="O20" i="2"/>
  <c r="O7" i="2"/>
  <c r="S31" i="2"/>
  <c r="S23" i="2"/>
  <c r="S15" i="2"/>
  <c r="S7" i="2"/>
  <c r="S30" i="2"/>
  <c r="S26" i="2"/>
  <c r="S22" i="2"/>
  <c r="S18" i="2"/>
  <c r="S14" i="2"/>
  <c r="S10" i="2"/>
  <c r="S6" i="2"/>
  <c r="B33" i="3"/>
  <c r="B29" i="3"/>
  <c r="B25" i="3"/>
  <c r="B21" i="3"/>
  <c r="B17" i="3"/>
  <c r="B13" i="3"/>
  <c r="B9" i="3"/>
  <c r="O14" i="2"/>
  <c r="S32" i="2"/>
  <c r="S29" i="2"/>
  <c r="S24" i="2"/>
  <c r="S21" i="2"/>
  <c r="S16" i="2"/>
  <c r="S13" i="2"/>
  <c r="S8" i="2"/>
  <c r="S8" i="5" l="1"/>
  <c r="O5" i="1"/>
  <c r="O32" i="1"/>
  <c r="O11" i="1"/>
  <c r="O23" i="1"/>
  <c r="O10" i="1"/>
  <c r="O14" i="1"/>
  <c r="S24" i="1"/>
  <c r="O12" i="1"/>
  <c r="S26" i="1"/>
  <c r="S5" i="1"/>
  <c r="O21" i="1"/>
  <c r="S25" i="1"/>
  <c r="O13" i="1"/>
</calcChain>
</file>

<file path=xl/sharedStrings.xml><?xml version="1.0" encoding="utf-8"?>
<sst xmlns="http://schemas.openxmlformats.org/spreadsheetml/2006/main" count="345" uniqueCount="156">
  <si>
    <t>Latitude</t>
  </si>
  <si>
    <t>Longitude</t>
  </si>
  <si>
    <t>( DD.DDDDDDD )</t>
  </si>
  <si>
    <t>( DDD.DDDDDDD )</t>
  </si>
  <si>
    <t>( DD MM.MMMMMMM )</t>
  </si>
  <si>
    <t>( DDD MM.MMMMMM )</t>
  </si>
  <si>
    <t>( DD MM SS.SSSSSSS )</t>
  </si>
  <si>
    <t>( DDD MM SS.SSSSSSS )</t>
  </si>
  <si>
    <t>INPUT</t>
  </si>
  <si>
    <t>Converts from DDD.DDDDDDD to DDD MM.MMMMMM &amp; DDD MM SS.SSSSSSS</t>
  </si>
  <si>
    <t xml:space="preserve">Converts from DDD MM.MMMMMM to DDD MM SS.SSSSSSS &amp; DDD.DDDDDDD </t>
  </si>
  <si>
    <t xml:space="preserve">Converts from DDD MM SS.SSSSSSS to DDD MM.MMMMMM &amp; DDD.DDDDDDD </t>
  </si>
  <si>
    <t>42 7.4340623</t>
  </si>
  <si>
    <t>-111 9.6210759</t>
  </si>
  <si>
    <t>42 7.4344975</t>
  </si>
  <si>
    <t>-111 9.6210347</t>
  </si>
  <si>
    <t>42 7.4350534</t>
  </si>
  <si>
    <t>-111 9.6210047</t>
  </si>
  <si>
    <t>42 7.4352832</t>
  </si>
  <si>
    <t>-111 9.6209653</t>
  </si>
  <si>
    <t>42 7.4355128</t>
  </si>
  <si>
    <t>-111 9.6209260</t>
  </si>
  <si>
    <t>42 7.4360568</t>
  </si>
  <si>
    <t>-111 9.6208871</t>
  </si>
  <si>
    <t>42 7.4366077</t>
  </si>
  <si>
    <t>-111 9.6208349</t>
  </si>
  <si>
    <t>42 7.4372736</t>
  </si>
  <si>
    <t>-111 9.6207950</t>
  </si>
  <si>
    <t>42 7.4375041</t>
  </si>
  <si>
    <t>-111 9.6207669</t>
  </si>
  <si>
    <t>42 7.4377244</t>
  </si>
  <si>
    <t>-111 9.6207401</t>
  </si>
  <si>
    <t>42 7.4426343</t>
  </si>
  <si>
    <t>-111 9.6201233</t>
  </si>
  <si>
    <t>42 7.4428838</t>
  </si>
  <si>
    <t>-111 9.6200837</t>
  </si>
  <si>
    <t>42 7.4431212</t>
  </si>
  <si>
    <t>-111 9.6200489</t>
  </si>
  <si>
    <t>42 7.4446890</t>
  </si>
  <si>
    <t>-111 9.6198720</t>
  </si>
  <si>
    <t>42 7.4464464</t>
  </si>
  <si>
    <t>-111 9.6202200</t>
  </si>
  <si>
    <t>42 7.4531616</t>
  </si>
  <si>
    <t>-111 9.6192660</t>
  </si>
  <si>
    <t>42 7.4570700</t>
  </si>
  <si>
    <t>-111 9.6187140</t>
  </si>
  <si>
    <t>42 7.4638122</t>
  </si>
  <si>
    <t>-111 9.6177000</t>
  </si>
  <si>
    <t>42 7.4680614</t>
  </si>
  <si>
    <t>-111 9.6170340</t>
  </si>
  <si>
    <t>42 7.4703198</t>
  </si>
  <si>
    <t>-111 9.6167040</t>
  </si>
  <si>
    <t>42 7.4749320</t>
  </si>
  <si>
    <t>-111 9.6160200</t>
  </si>
  <si>
    <t>42 7.4768016</t>
  </si>
  <si>
    <t>-111 9.6157380</t>
  </si>
  <si>
    <t>42 7.4768052</t>
  </si>
  <si>
    <t>-111 9.6157500</t>
  </si>
  <si>
    <t>42 7.4775600</t>
  </si>
  <si>
    <t>-111 9.6156600</t>
  </si>
  <si>
    <t>42 7.4776212</t>
  </si>
  <si>
    <t>-111 9.6156480</t>
  </si>
  <si>
    <t>42 7.4779044</t>
  </si>
  <si>
    <t>-111 9.6155460</t>
  </si>
  <si>
    <t>42 7.4781984</t>
  </si>
  <si>
    <t>-111 9.6152580</t>
  </si>
  <si>
    <t>42 7.4797434</t>
  </si>
  <si>
    <t>-111 9.6131640</t>
  </si>
  <si>
    <t>42 7.4811324</t>
  </si>
  <si>
    <t>-111 9.6112440</t>
  </si>
  <si>
    <t>42 7 26.0437368</t>
  </si>
  <si>
    <t>-111 9 37.2645540</t>
  </si>
  <si>
    <t>42 7 26.0698476</t>
  </si>
  <si>
    <t>-111 9 37.2620808</t>
  </si>
  <si>
    <t>42 7 26.1032052</t>
  </si>
  <si>
    <t>-111 9 37.2602844</t>
  </si>
  <si>
    <t>42 7 26.1169896</t>
  </si>
  <si>
    <t>-111 9 37.2579192</t>
  </si>
  <si>
    <t>42 7 26.1307704</t>
  </si>
  <si>
    <t>-111 9 37.2555576</t>
  </si>
  <si>
    <t>42 7 26.1634080</t>
  </si>
  <si>
    <t>-111 9 37.2532248</t>
  </si>
  <si>
    <t>42 7 26.1964596</t>
  </si>
  <si>
    <t>-111 9 37.2500964</t>
  </si>
  <si>
    <t>42 7 26.2364160</t>
  </si>
  <si>
    <t>-111 9 37.2476988</t>
  </si>
  <si>
    <t>42 7 26.2502436</t>
  </si>
  <si>
    <t>-111 9 37.2460140</t>
  </si>
  <si>
    <t>42 7 26.2634628</t>
  </si>
  <si>
    <t>-111 9 37.2444084</t>
  </si>
  <si>
    <t>42 7 26.5580580</t>
  </si>
  <si>
    <t>-111 9 37.2074004</t>
  </si>
  <si>
    <t>42 7 26.5730268</t>
  </si>
  <si>
    <t>-111 9 37.2050208</t>
  </si>
  <si>
    <t>42 7 26.5872720</t>
  </si>
  <si>
    <t>-111 9 37.2029364</t>
  </si>
  <si>
    <t>42 7 26.6813400</t>
  </si>
  <si>
    <t>-111 9 37.1923200</t>
  </si>
  <si>
    <t>42 7 26.7867840</t>
  </si>
  <si>
    <t>-111 9 37.2132000</t>
  </si>
  <si>
    <t>42 7 27.1896960</t>
  </si>
  <si>
    <t>-111 9 37.1559600</t>
  </si>
  <si>
    <t>42 7 27.4242000</t>
  </si>
  <si>
    <t>-111 9 37.1228400</t>
  </si>
  <si>
    <t>42 7 27.8287320</t>
  </si>
  <si>
    <t>-111 9 37.0620000</t>
  </si>
  <si>
    <t>42 7 28.0836840</t>
  </si>
  <si>
    <t>-111 9 37.0220400</t>
  </si>
  <si>
    <t>42 7 28.2191880</t>
  </si>
  <si>
    <t>-111 9 37.0022400</t>
  </si>
  <si>
    <t>42 7 28.4959200</t>
  </si>
  <si>
    <t>-111 9 36.9612000</t>
  </si>
  <si>
    <t>42 7 28.6080960</t>
  </si>
  <si>
    <t>-111 9 36.9442800</t>
  </si>
  <si>
    <t>42 7 28.6083120</t>
  </si>
  <si>
    <t>-111 9 36.9450000</t>
  </si>
  <si>
    <t>42 7 28.6536000</t>
  </si>
  <si>
    <t>-111 9 36.9396000</t>
  </si>
  <si>
    <t>42 7 28.6572720</t>
  </si>
  <si>
    <t>-111 9 36.9388800</t>
  </si>
  <si>
    <t>42 7 28.6742640</t>
  </si>
  <si>
    <t>-111 9 36.9327600</t>
  </si>
  <si>
    <t>42 7 28.6919040</t>
  </si>
  <si>
    <t>-111 9 36.9154800</t>
  </si>
  <si>
    <t>42 7 28.7846040</t>
  </si>
  <si>
    <t>-111 9 36.7898400</t>
  </si>
  <si>
    <t>42 7 28.8679440</t>
  </si>
  <si>
    <t>-111 9 36.6746400</t>
  </si>
  <si>
    <t>Miles</t>
  </si>
  <si>
    <t>From Equator</t>
  </si>
  <si>
    <t>From Prime Meridian</t>
  </si>
  <si>
    <t>Feet</t>
  </si>
  <si>
    <t>GPS Coordinates</t>
  </si>
  <si>
    <t>1 Degree = 1° = 60’ = 3600” = 60 nautical miles = 69.04676688 miles (60*1.150779448) = 364,566.929126 feet</t>
  </si>
  <si>
    <t>1 Minute = 1’ = 60” = 1 nautical mile = 1.150779448 mile = 6067.11548544 feet</t>
  </si>
  <si>
    <t>1 Second = 1” = 101.268591424 feet</t>
  </si>
  <si>
    <t>Convert Degrees Minutes Seconds to Decimal Degrees</t>
  </si>
  <si>
    <r>
      <t xml:space="preserve">DDD°  MM’ SS.sssssss” </t>
    </r>
    <r>
      <rPr>
        <b/>
        <sz val="12"/>
        <rFont val="Wingdings"/>
        <charset val="2"/>
      </rPr>
      <t>è</t>
    </r>
    <r>
      <rPr>
        <b/>
        <sz val="12"/>
        <rFont val="Times New Roman"/>
        <family val="1"/>
      </rPr>
      <t xml:space="preserve"> DDD.ddddddd° </t>
    </r>
  </si>
  <si>
    <r>
      <t xml:space="preserve">(i.e. 109° 40’ 04.04832” </t>
    </r>
    <r>
      <rPr>
        <sz val="12"/>
        <rFont val="Wingdings"/>
        <charset val="2"/>
      </rPr>
      <t>è</t>
    </r>
    <r>
      <rPr>
        <sz val="12"/>
        <rFont val="Times New Roman"/>
        <family val="1"/>
      </rPr>
      <t xml:space="preserve"> 109.6677912°)</t>
    </r>
  </si>
  <si>
    <t>Convert Degrees Minutes Seconds to Degrees Decimal Minutes</t>
  </si>
  <si>
    <r>
      <t xml:space="preserve">DDD°  MM’ SS.sssssss” </t>
    </r>
    <r>
      <rPr>
        <b/>
        <sz val="12"/>
        <rFont val="Wingdings"/>
        <charset val="2"/>
      </rPr>
      <t>è</t>
    </r>
    <r>
      <rPr>
        <b/>
        <sz val="12"/>
        <rFont val="Times New Roman"/>
        <family val="1"/>
      </rPr>
      <t xml:space="preserve"> DDD° MM.mmmmmmm’ </t>
    </r>
  </si>
  <si>
    <r>
      <t xml:space="preserve">(i.e. 109.6677912° </t>
    </r>
    <r>
      <rPr>
        <sz val="12"/>
        <rFont val="Wingdings"/>
        <charset val="2"/>
      </rPr>
      <t>è</t>
    </r>
    <r>
      <rPr>
        <sz val="12"/>
        <rFont val="Times New Roman"/>
        <family val="1"/>
      </rPr>
      <t xml:space="preserve"> 109° 40.0647200’)</t>
    </r>
  </si>
  <si>
    <t>Convert Decimal Degrees to Degrees Minutes Decimal Seconds</t>
  </si>
  <si>
    <r>
      <t xml:space="preserve">DDD.ddddddd° </t>
    </r>
    <r>
      <rPr>
        <b/>
        <sz val="12"/>
        <rFont val="Wingdings"/>
        <charset val="2"/>
      </rPr>
      <t>è</t>
    </r>
    <r>
      <rPr>
        <b/>
        <sz val="12"/>
        <rFont val="Times New Roman"/>
        <family val="1"/>
      </rPr>
      <t xml:space="preserve"> DDD°  MM’ SS.sssssss”</t>
    </r>
  </si>
  <si>
    <t>Convert Decimal Degrees to Degrees Decimal Minutes</t>
  </si>
  <si>
    <r>
      <t xml:space="preserve">DDD.ddddddd° </t>
    </r>
    <r>
      <rPr>
        <b/>
        <sz val="12"/>
        <rFont val="Wingdings"/>
        <charset val="2"/>
      </rPr>
      <t>è</t>
    </r>
    <r>
      <rPr>
        <b/>
        <sz val="12"/>
        <rFont val="Times New Roman"/>
        <family val="1"/>
      </rPr>
      <t xml:space="preserve"> DDD° MMM.mmmmmmm’</t>
    </r>
  </si>
  <si>
    <t>Single Point Conversion</t>
  </si>
  <si>
    <t>Decimal Degrees</t>
  </si>
  <si>
    <t>Degrees Decimal Minutes</t>
  </si>
  <si>
    <t>Degrees Minutes Decimal Seconds</t>
  </si>
  <si>
    <t>DD.DDDDDDD°</t>
  </si>
  <si>
    <t>DDD.DDDDDDD°</t>
  </si>
  <si>
    <t>DD° MM.MMMMMMM'</t>
  </si>
  <si>
    <t>DDD° MM.MMMMMM'</t>
  </si>
  <si>
    <t>DD° MM' SS.SSSSSSS"</t>
  </si>
  <si>
    <t>42 7 26.0437380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</si>
</sst>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0.0000000"/>
    <numFmt numFmtId="165" formatCode="000.0000000"/>
    <numFmt numFmtId="166" formatCode="00"/>
    <numFmt numFmtId="167" formatCode="000"/>
    <numFmt numFmtId="168" formatCode="00\ 00.0000000"/>
    <numFmt numFmtId="169" formatCode="000\ 00.0000000"/>
    <numFmt numFmtId="171" formatCode="0.0000000"/>
    <numFmt numFmtId="188" formatCode="00\ 00\ 00.0000000"/>
    <numFmt numFmtId="189" formatCode="000\ 00\ 00.0000000"/>
    <numFmt numFmtId="191" formatCode="0.0000"/>
    <numFmt numFmtId="192" formatCode="#,##0.0000"/>
    <numFmt numFmtId="193" formatCode="???.?????????\°"/>
  </numFmts>
  <fonts count="13" x14ac:knownFonts="1"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9"/>
      <name val="Arial"/>
    </font>
    <font>
      <b/>
      <sz val="12"/>
      <color indexed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b/>
      <sz val="12"/>
      <name val="Wingdings"/>
      <charset val="2"/>
    </font>
    <font>
      <sz val="12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/>
    <xf numFmtId="166" fontId="3" fillId="0" borderId="0" xfId="0" applyNumberFormat="1" applyFont="1"/>
    <xf numFmtId="166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left"/>
    </xf>
    <xf numFmtId="166" fontId="3" fillId="0" borderId="3" xfId="0" applyNumberFormat="1" applyFont="1" applyBorder="1"/>
    <xf numFmtId="167" fontId="3" fillId="0" borderId="4" xfId="0" applyNumberFormat="1" applyFont="1" applyBorder="1"/>
    <xf numFmtId="164" fontId="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8" fontId="3" fillId="0" borderId="0" xfId="0" applyNumberFormat="1" applyFont="1"/>
    <xf numFmtId="168" fontId="3" fillId="0" borderId="5" xfId="0" applyNumberFormat="1" applyFont="1" applyBorder="1" applyAlignment="1">
      <alignment horizontal="center"/>
    </xf>
    <xf numFmtId="169" fontId="3" fillId="0" borderId="0" xfId="0" applyNumberFormat="1" applyFont="1"/>
    <xf numFmtId="164" fontId="3" fillId="0" borderId="5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left"/>
    </xf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/>
    <xf numFmtId="167" fontId="3" fillId="0" borderId="1" xfId="0" applyNumberFormat="1" applyFont="1" applyBorder="1"/>
    <xf numFmtId="166" fontId="3" fillId="2" borderId="7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left"/>
    </xf>
    <xf numFmtId="166" fontId="3" fillId="0" borderId="7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left"/>
    </xf>
    <xf numFmtId="167" fontId="3" fillId="0" borderId="1" xfId="0" applyNumberFormat="1" applyFont="1" applyFill="1" applyBorder="1" applyAlignment="1">
      <alignment horizontal="right"/>
    </xf>
    <xf numFmtId="168" fontId="2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7" fontId="3" fillId="0" borderId="3" xfId="0" applyNumberFormat="1" applyFont="1" applyBorder="1"/>
    <xf numFmtId="168" fontId="3" fillId="0" borderId="10" xfId="0" applyNumberFormat="1" applyFont="1" applyBorder="1" applyAlignment="1">
      <alignment horizontal="center"/>
    </xf>
    <xf numFmtId="168" fontId="3" fillId="0" borderId="1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4" fillId="0" borderId="0" xfId="0" applyFont="1"/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wrapText="1"/>
    </xf>
    <xf numFmtId="16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/>
    </xf>
    <xf numFmtId="169" fontId="3" fillId="0" borderId="5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88" fontId="3" fillId="0" borderId="0" xfId="0" applyNumberFormat="1" applyFont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8" fontId="2" fillId="0" borderId="8" xfId="0" applyNumberFormat="1" applyFont="1" applyBorder="1" applyAlignment="1">
      <alignment horizontal="center"/>
    </xf>
    <xf numFmtId="188" fontId="3" fillId="0" borderId="10" xfId="0" applyNumberFormat="1" applyFont="1" applyBorder="1" applyAlignment="1">
      <alignment horizontal="center"/>
    </xf>
    <xf numFmtId="189" fontId="3" fillId="0" borderId="0" xfId="0" applyNumberFormat="1" applyFont="1" applyAlignment="1">
      <alignment horizontal="center"/>
    </xf>
    <xf numFmtId="189" fontId="3" fillId="0" borderId="5" xfId="0" applyNumberFormat="1" applyFont="1" applyBorder="1" applyAlignment="1">
      <alignment horizontal="center"/>
    </xf>
    <xf numFmtId="189" fontId="2" fillId="0" borderId="8" xfId="0" applyNumberFormat="1" applyFont="1" applyBorder="1" applyAlignment="1">
      <alignment horizontal="center"/>
    </xf>
    <xf numFmtId="189" fontId="3" fillId="0" borderId="10" xfId="0" applyNumberFormat="1" applyFont="1" applyBorder="1" applyAlignment="1">
      <alignment horizontal="center"/>
    </xf>
    <xf numFmtId="188" fontId="3" fillId="0" borderId="0" xfId="0" applyNumberFormat="1" applyFont="1"/>
    <xf numFmtId="189" fontId="3" fillId="0" borderId="0" xfId="0" applyNumberFormat="1" applyFont="1"/>
    <xf numFmtId="164" fontId="3" fillId="2" borderId="1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71" fontId="3" fillId="2" borderId="1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91" fontId="3" fillId="0" borderId="10" xfId="0" applyNumberFormat="1" applyFont="1" applyBorder="1" applyAlignment="1">
      <alignment horizontal="center"/>
    </xf>
    <xf numFmtId="192" fontId="3" fillId="0" borderId="10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68" fontId="3" fillId="0" borderId="14" xfId="0" applyNumberFormat="1" applyFont="1" applyBorder="1" applyAlignment="1">
      <alignment horizontal="center"/>
    </xf>
    <xf numFmtId="188" fontId="3" fillId="0" borderId="14" xfId="0" applyNumberFormat="1" applyFont="1" applyBorder="1" applyAlignment="1">
      <alignment horizontal="center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88" fontId="2" fillId="0" borderId="1" xfId="0" applyNumberFormat="1" applyFont="1" applyFill="1" applyBorder="1" applyAlignment="1">
      <alignment horizontal="center"/>
    </xf>
    <xf numFmtId="189" fontId="2" fillId="0" borderId="1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71" fontId="3" fillId="2" borderId="18" xfId="0" applyNumberFormat="1" applyFont="1" applyFill="1" applyBorder="1" applyAlignment="1">
      <alignment horizontal="center"/>
    </xf>
    <xf numFmtId="171" fontId="3" fillId="2" borderId="20" xfId="0" applyNumberFormat="1" applyFont="1" applyFill="1" applyBorder="1" applyAlignment="1">
      <alignment horizontal="center"/>
    </xf>
    <xf numFmtId="171" fontId="3" fillId="2" borderId="19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8" fontId="2" fillId="2" borderId="8" xfId="0" applyNumberFormat="1" applyFont="1" applyFill="1" applyBorder="1" applyAlignment="1">
      <alignment horizontal="center"/>
    </xf>
    <xf numFmtId="169" fontId="2" fillId="2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88" fontId="2" fillId="0" borderId="1" xfId="0" applyNumberFormat="1" applyFont="1" applyBorder="1" applyAlignment="1">
      <alignment horizontal="center"/>
    </xf>
    <xf numFmtId="189" fontId="2" fillId="0" borderId="1" xfId="0" applyNumberFormat="1" applyFont="1" applyBorder="1" applyAlignment="1">
      <alignment horizontal="center"/>
    </xf>
    <xf numFmtId="193" fontId="3" fillId="2" borderId="10" xfId="0" applyNumberFormat="1" applyFont="1" applyFill="1" applyBorder="1" applyAlignment="1">
      <alignment horizontal="center"/>
    </xf>
    <xf numFmtId="193" fontId="3" fillId="2" borderId="7" xfId="0" applyNumberFormat="1" applyFont="1" applyFill="1" applyBorder="1" applyAlignment="1">
      <alignment horizontal="right"/>
    </xf>
    <xf numFmtId="193" fontId="3" fillId="2" borderId="1" xfId="0" applyNumberFormat="1" applyFont="1" applyFill="1" applyBorder="1" applyAlignment="1">
      <alignment horizontal="left"/>
    </xf>
    <xf numFmtId="193" fontId="3" fillId="2" borderId="10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88" fontId="2" fillId="2" borderId="8" xfId="0" applyNumberFormat="1" applyFont="1" applyFill="1" applyBorder="1" applyAlignment="1">
      <alignment horizontal="center"/>
    </xf>
    <xf numFmtId="189" fontId="2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5</xdr:col>
          <xdr:colOff>314325</xdr:colOff>
          <xdr:row>12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6</xdr:col>
          <xdr:colOff>466725</xdr:colOff>
          <xdr:row>18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6</xdr:col>
          <xdr:colOff>276225</xdr:colOff>
          <xdr:row>26</xdr:row>
          <xdr:rowOff>76200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5</xdr:col>
          <xdr:colOff>342900</xdr:colOff>
          <xdr:row>31</xdr:row>
          <xdr:rowOff>104775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wmf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/>
  </sheetViews>
  <sheetFormatPr defaultColWidth="16.42578125" defaultRowHeight="12" x14ac:dyDescent="0.2"/>
  <cols>
    <col min="1" max="1" width="3" style="1" bestFit="1" customWidth="1"/>
    <col min="2" max="2" width="13.85546875" style="7" customWidth="1"/>
    <col min="3" max="3" width="15" style="8" customWidth="1"/>
    <col min="4" max="4" width="3" style="1" bestFit="1" customWidth="1"/>
    <col min="5" max="5" width="4.28515625" style="11" hidden="1" customWidth="1"/>
    <col min="6" max="6" width="14.5703125" style="2" hidden="1" customWidth="1"/>
    <col min="7" max="7" width="19.28515625" style="43" bestFit="1" customWidth="1"/>
    <col min="8" max="8" width="4.85546875" style="47" hidden="1" customWidth="1"/>
    <col min="9" max="9" width="14" style="7" hidden="1" customWidth="1"/>
    <col min="10" max="10" width="19" style="60" bestFit="1" customWidth="1"/>
    <col min="11" max="11" width="3" style="2" bestFit="1" customWidth="1"/>
    <col min="12" max="12" width="4.28515625" style="11" hidden="1" customWidth="1"/>
    <col min="13" max="13" width="4.140625" style="11" hidden="1" customWidth="1"/>
    <col min="14" max="14" width="12.28515625" style="1" hidden="1" customWidth="1"/>
    <col min="15" max="15" width="20" style="74" bestFit="1" customWidth="1"/>
    <col min="16" max="16" width="4.5703125" style="10" hidden="1" customWidth="1"/>
    <col min="17" max="17" width="4.28515625" style="9" hidden="1" customWidth="1"/>
    <col min="18" max="18" width="12.7109375" style="2" hidden="1" customWidth="1"/>
    <col min="19" max="19" width="21.140625" style="78" bestFit="1" customWidth="1"/>
    <col min="20" max="20" width="3" style="1" customWidth="1"/>
    <col min="21" max="22" width="16.42578125" style="1"/>
    <col min="23" max="23" width="3" style="1" customWidth="1"/>
    <col min="24" max="16384" width="16.42578125" style="1"/>
  </cols>
  <sheetData>
    <row r="1" spans="1:25" x14ac:dyDescent="0.2">
      <c r="A1" s="5" t="s">
        <v>146</v>
      </c>
    </row>
    <row r="2" spans="1:25" ht="12.75" thickBot="1" x14ac:dyDescent="0.25">
      <c r="B2" s="4"/>
    </row>
    <row r="3" spans="1:25" ht="13.5" thickTop="1" thickBot="1" x14ac:dyDescent="0.25">
      <c r="B3" s="103" t="s">
        <v>8</v>
      </c>
      <c r="C3" s="104"/>
    </row>
    <row r="4" spans="1:25" ht="13.5" thickTop="1" thickBot="1" x14ac:dyDescent="0.25">
      <c r="B4" s="105" t="s">
        <v>147</v>
      </c>
      <c r="C4" s="105"/>
      <c r="G4" s="106" t="s">
        <v>148</v>
      </c>
      <c r="H4" s="106"/>
      <c r="I4" s="106"/>
      <c r="J4" s="106"/>
      <c r="O4" s="107" t="s">
        <v>149</v>
      </c>
      <c r="P4" s="107"/>
      <c r="Q4" s="107"/>
      <c r="R4" s="107"/>
      <c r="S4" s="107"/>
      <c r="U4" s="1" t="s">
        <v>129</v>
      </c>
      <c r="V4" s="1" t="s">
        <v>130</v>
      </c>
      <c r="W4" s="2"/>
      <c r="X4" s="1" t="s">
        <v>129</v>
      </c>
      <c r="Y4" s="1" t="s">
        <v>130</v>
      </c>
    </row>
    <row r="5" spans="1:25" ht="13.5" thickTop="1" thickBot="1" x14ac:dyDescent="0.25">
      <c r="B5" s="16" t="s">
        <v>0</v>
      </c>
      <c r="C5" s="17" t="s">
        <v>1</v>
      </c>
      <c r="E5" s="85" t="s">
        <v>0</v>
      </c>
      <c r="F5" s="85"/>
      <c r="G5" s="19" t="s">
        <v>0</v>
      </c>
      <c r="H5" s="85" t="s">
        <v>1</v>
      </c>
      <c r="I5" s="85"/>
      <c r="J5" s="71" t="s">
        <v>1</v>
      </c>
      <c r="K5" s="33"/>
      <c r="L5" s="85" t="s">
        <v>0</v>
      </c>
      <c r="M5" s="85"/>
      <c r="N5" s="85"/>
      <c r="O5" s="75" t="s">
        <v>0</v>
      </c>
      <c r="P5" s="85" t="s">
        <v>1</v>
      </c>
      <c r="Q5" s="85"/>
      <c r="R5" s="85"/>
      <c r="S5" s="79" t="s">
        <v>1</v>
      </c>
      <c r="U5" s="75" t="s">
        <v>0</v>
      </c>
      <c r="V5" s="79" t="s">
        <v>1</v>
      </c>
      <c r="W5" s="33"/>
      <c r="X5" s="75" t="s">
        <v>0</v>
      </c>
      <c r="Y5" s="79" t="s">
        <v>1</v>
      </c>
    </row>
    <row r="6" spans="1:25" s="5" customFormat="1" ht="12.75" thickTop="1" x14ac:dyDescent="0.2">
      <c r="B6" s="45" t="s">
        <v>150</v>
      </c>
      <c r="C6" s="46" t="s">
        <v>151</v>
      </c>
      <c r="E6" s="86" t="s">
        <v>4</v>
      </c>
      <c r="F6" s="86"/>
      <c r="G6" s="32" t="s">
        <v>152</v>
      </c>
      <c r="H6" s="86" t="s">
        <v>5</v>
      </c>
      <c r="I6" s="86"/>
      <c r="J6" s="72" t="s">
        <v>153</v>
      </c>
      <c r="K6" s="34"/>
      <c r="L6" s="86" t="s">
        <v>6</v>
      </c>
      <c r="M6" s="86"/>
      <c r="N6" s="86"/>
      <c r="O6" s="76" t="s">
        <v>154</v>
      </c>
      <c r="P6" s="86" t="s">
        <v>7</v>
      </c>
      <c r="Q6" s="86"/>
      <c r="R6" s="86"/>
      <c r="S6" s="80" t="s">
        <v>154</v>
      </c>
      <c r="U6" s="76" t="s">
        <v>128</v>
      </c>
      <c r="V6" s="80" t="s">
        <v>128</v>
      </c>
      <c r="W6" s="34"/>
      <c r="X6" s="76" t="s">
        <v>131</v>
      </c>
      <c r="Y6" s="80" t="s">
        <v>131</v>
      </c>
    </row>
    <row r="7" spans="1:25" s="108" customFormat="1" x14ac:dyDescent="0.2">
      <c r="B7" s="109"/>
      <c r="C7" s="110"/>
      <c r="E7" s="111"/>
      <c r="F7" s="111"/>
      <c r="G7" s="112"/>
      <c r="H7" s="111"/>
      <c r="I7" s="111"/>
      <c r="J7" s="113"/>
      <c r="K7" s="114"/>
      <c r="L7" s="111"/>
      <c r="M7" s="111"/>
      <c r="N7" s="111"/>
      <c r="O7" s="115"/>
      <c r="P7" s="111"/>
      <c r="Q7" s="111"/>
      <c r="R7" s="111"/>
      <c r="S7" s="116"/>
    </row>
    <row r="8" spans="1:25" ht="13.5" customHeight="1" x14ac:dyDescent="0.2">
      <c r="A8" s="44"/>
      <c r="B8" s="117">
        <v>42.123901038</v>
      </c>
      <c r="C8" s="118">
        <v>-111.160351265</v>
      </c>
      <c r="D8" s="44"/>
      <c r="E8" s="24">
        <f>TRUNC(B8)</f>
        <v>42</v>
      </c>
      <c r="F8" s="13">
        <f>ABS(B8-TRUNC(B8))*60</f>
        <v>7.4340622799999778</v>
      </c>
      <c r="G8" s="36" t="str">
        <f>CONCATENATE(E8&amp;" ",FIXED(F8,7))</f>
        <v>42 7.4340623</v>
      </c>
      <c r="H8" s="48">
        <f>TRUNC(C8)</f>
        <v>-111</v>
      </c>
      <c r="I8" s="49">
        <f>ABS(C8-TRUNC(C8))*60</f>
        <v>9.6210759000001644</v>
      </c>
      <c r="J8" s="73" t="str">
        <f>CONCATENATE(H8&amp;" ",FIXED(I8,7))</f>
        <v>-111 9.6210759</v>
      </c>
      <c r="K8" s="44"/>
      <c r="L8" s="25">
        <f>E8</f>
        <v>42</v>
      </c>
      <c r="M8" s="12">
        <f>TRUNC(F8)</f>
        <v>7</v>
      </c>
      <c r="N8" s="13">
        <f>ABS(F8-TRUNC(F8))*60</f>
        <v>26.043736799998669</v>
      </c>
      <c r="O8" s="77" t="str">
        <f>CONCATENATE(L8&amp;" ",M8&amp;" ",FIXED(N8,7))</f>
        <v>42 7 26.0437368</v>
      </c>
      <c r="P8" s="35">
        <f>H8</f>
        <v>-111</v>
      </c>
      <c r="Q8" s="12">
        <f>TRUNC(I8)</f>
        <v>9</v>
      </c>
      <c r="R8" s="13">
        <f>ABS(I8-TRUNC(I8))*60</f>
        <v>37.264554000009866</v>
      </c>
      <c r="S8" s="81" t="str">
        <f>CONCATENATE(P8&amp;" ",Q8&amp;" ",FIXED(R8,7))</f>
        <v>-111 9 37.2645540</v>
      </c>
      <c r="U8" s="96">
        <f>B8*60*1.150779448</f>
        <v>2908.5191750469762</v>
      </c>
      <c r="V8" s="96">
        <f>C8*60*1.150779448</f>
        <v>-7675.2628600933685</v>
      </c>
      <c r="W8" s="44"/>
      <c r="X8" s="97">
        <f>U8*5280</f>
        <v>15356981.244248034</v>
      </c>
      <c r="Y8" s="97">
        <f>V8*5280</f>
        <v>-40525387.901292987</v>
      </c>
    </row>
    <row r="10" spans="1:25" ht="12.75" thickBot="1" x14ac:dyDescent="0.25"/>
    <row r="11" spans="1:25" ht="13.5" thickTop="1" thickBot="1" x14ac:dyDescent="0.25">
      <c r="B11" s="119"/>
      <c r="C11" s="120"/>
      <c r="G11" s="121" t="s">
        <v>8</v>
      </c>
      <c r="H11" s="122"/>
      <c r="I11" s="122"/>
      <c r="J11" s="123"/>
      <c r="K11" s="40"/>
      <c r="N11" s="2"/>
      <c r="O11" s="82"/>
      <c r="S11" s="83"/>
    </row>
    <row r="12" spans="1:25" ht="13.5" thickTop="1" thickBot="1" x14ac:dyDescent="0.25">
      <c r="B12" s="124" t="s">
        <v>147</v>
      </c>
      <c r="C12" s="124"/>
      <c r="G12" s="106" t="s">
        <v>148</v>
      </c>
      <c r="H12" s="106"/>
      <c r="I12" s="106"/>
      <c r="J12" s="106"/>
      <c r="O12" s="107" t="s">
        <v>149</v>
      </c>
      <c r="P12" s="107"/>
      <c r="Q12" s="107"/>
      <c r="R12" s="107"/>
      <c r="S12" s="107"/>
      <c r="U12" s="1" t="s">
        <v>129</v>
      </c>
      <c r="V12" s="1" t="s">
        <v>130</v>
      </c>
      <c r="W12" s="2"/>
      <c r="X12" s="1" t="s">
        <v>129</v>
      </c>
      <c r="Y12" s="1" t="s">
        <v>130</v>
      </c>
    </row>
    <row r="13" spans="1:25" ht="13.5" thickTop="1" thickBot="1" x14ac:dyDescent="0.25">
      <c r="B13" s="21" t="s">
        <v>0</v>
      </c>
      <c r="C13" s="22" t="s">
        <v>1</v>
      </c>
      <c r="E13" s="88" t="s">
        <v>0</v>
      </c>
      <c r="F13" s="88"/>
      <c r="G13" s="57" t="s">
        <v>0</v>
      </c>
      <c r="H13" s="88" t="s">
        <v>1</v>
      </c>
      <c r="I13" s="88"/>
      <c r="J13" s="57" t="s">
        <v>1</v>
      </c>
      <c r="K13" s="41"/>
      <c r="L13" s="85" t="s">
        <v>0</v>
      </c>
      <c r="M13" s="85"/>
      <c r="N13" s="85"/>
      <c r="O13" s="75" t="s">
        <v>0</v>
      </c>
      <c r="P13" s="85" t="s">
        <v>1</v>
      </c>
      <c r="Q13" s="85"/>
      <c r="R13" s="85"/>
      <c r="S13" s="79" t="s">
        <v>1</v>
      </c>
      <c r="U13" s="75" t="s">
        <v>0</v>
      </c>
      <c r="V13" s="79" t="s">
        <v>1</v>
      </c>
      <c r="W13" s="33"/>
      <c r="X13" s="75" t="s">
        <v>0</v>
      </c>
      <c r="Y13" s="79" t="s">
        <v>1</v>
      </c>
    </row>
    <row r="14" spans="1:25" ht="12.75" thickTop="1" x14ac:dyDescent="0.2">
      <c r="B14" s="50" t="s">
        <v>150</v>
      </c>
      <c r="C14" s="51" t="s">
        <v>151</v>
      </c>
      <c r="D14" s="5"/>
      <c r="E14" s="89" t="s">
        <v>4</v>
      </c>
      <c r="F14" s="89"/>
      <c r="G14" s="125" t="s">
        <v>152</v>
      </c>
      <c r="H14" s="89" t="s">
        <v>5</v>
      </c>
      <c r="I14" s="89"/>
      <c r="J14" s="126" t="s">
        <v>153</v>
      </c>
      <c r="K14" s="42"/>
      <c r="L14" s="86" t="s">
        <v>6</v>
      </c>
      <c r="M14" s="86"/>
      <c r="N14" s="86"/>
      <c r="O14" s="76" t="s">
        <v>154</v>
      </c>
      <c r="P14" s="86" t="s">
        <v>7</v>
      </c>
      <c r="Q14" s="86"/>
      <c r="R14" s="86"/>
      <c r="S14" s="80" t="s">
        <v>154</v>
      </c>
      <c r="U14" s="76" t="s">
        <v>128</v>
      </c>
      <c r="V14" s="80" t="s">
        <v>128</v>
      </c>
      <c r="W14" s="34"/>
      <c r="X14" s="76" t="s">
        <v>131</v>
      </c>
      <c r="Y14" s="80" t="s">
        <v>131</v>
      </c>
    </row>
    <row r="15" spans="1:25" x14ac:dyDescent="0.2">
      <c r="B15" s="109"/>
      <c r="C15" s="110"/>
      <c r="D15" s="5"/>
      <c r="E15" s="127"/>
      <c r="F15" s="127"/>
      <c r="G15" s="112"/>
      <c r="H15" s="111"/>
      <c r="I15" s="111"/>
      <c r="J15" s="113"/>
      <c r="K15" s="114"/>
      <c r="L15" s="128"/>
      <c r="M15" s="128"/>
      <c r="N15" s="128"/>
      <c r="O15" s="129"/>
      <c r="P15" s="128"/>
      <c r="Q15" s="128"/>
      <c r="R15" s="128"/>
      <c r="S15" s="130"/>
      <c r="U15" s="108"/>
      <c r="V15" s="108"/>
      <c r="W15" s="108"/>
      <c r="X15" s="108"/>
      <c r="Y15" s="108"/>
    </row>
    <row r="16" spans="1:25" x14ac:dyDescent="0.2">
      <c r="B16" s="52">
        <f>E16+F16/60</f>
        <v>42.123901038333337</v>
      </c>
      <c r="C16" s="53">
        <f>H16-I16/60</f>
        <v>-111.160351265</v>
      </c>
      <c r="D16" s="44"/>
      <c r="E16" s="27" t="str">
        <f>LEFT(G16,2)</f>
        <v>42</v>
      </c>
      <c r="F16" s="38" t="str">
        <f>MID(G16,3,10)</f>
        <v xml:space="preserve"> 7.4340623</v>
      </c>
      <c r="G16" s="131" t="s">
        <v>12</v>
      </c>
      <c r="H16" s="132" t="str">
        <f>LEFT(J16,4)</f>
        <v>-111</v>
      </c>
      <c r="I16" s="133" t="str">
        <f>MID(J16,5,10)</f>
        <v xml:space="preserve"> 9.6210759</v>
      </c>
      <c r="J16" s="134" t="s">
        <v>13</v>
      </c>
      <c r="K16" s="44"/>
      <c r="L16" s="25" t="str">
        <f>E16</f>
        <v>42</v>
      </c>
      <c r="M16" s="12">
        <f>TRUNC(F16)</f>
        <v>7</v>
      </c>
      <c r="N16" s="13">
        <f>ABS(F16-TRUNC(F16))*60</f>
        <v>26.043737999999994</v>
      </c>
      <c r="O16" s="77" t="str">
        <f>CONCATENATE(L16&amp;" ",M16&amp;" ",FIXED(N16,7))</f>
        <v>42 7 26.0437380</v>
      </c>
      <c r="P16" s="26" t="str">
        <f>H16</f>
        <v>-111</v>
      </c>
      <c r="Q16" s="12">
        <f>TRUNC(I16)</f>
        <v>9</v>
      </c>
      <c r="R16" s="13">
        <f>ABS(I16-TRUNC(I16))*60</f>
        <v>37.264553999999954</v>
      </c>
      <c r="S16" s="81" t="str">
        <f>CONCATENATE(P16&amp;" ",Q16&amp;" ",FIXED(R16,7))</f>
        <v>-111 9 37.2645540</v>
      </c>
      <c r="U16" s="96">
        <f>B16*60*1.150779448</f>
        <v>2908.5191750699919</v>
      </c>
      <c r="V16" s="96">
        <f>C16*60*1.150779448</f>
        <v>-7675.2628600933685</v>
      </c>
      <c r="W16" s="44"/>
      <c r="X16" s="97">
        <f>U16*5280</f>
        <v>15356981.244369557</v>
      </c>
      <c r="Y16" s="97">
        <f>V16*5280</f>
        <v>-40525387.901292987</v>
      </c>
    </row>
    <row r="18" spans="2:25" ht="12.75" thickBot="1" x14ac:dyDescent="0.25"/>
    <row r="19" spans="2:25" ht="13.5" thickTop="1" thickBot="1" x14ac:dyDescent="0.25">
      <c r="G19" s="18"/>
      <c r="H19" s="10"/>
      <c r="I19" s="2"/>
      <c r="J19" s="20"/>
      <c r="K19" s="1"/>
      <c r="L19" s="55"/>
      <c r="N19" s="2"/>
      <c r="O19" s="135" t="s">
        <v>8</v>
      </c>
      <c r="P19" s="136"/>
      <c r="Q19" s="136"/>
      <c r="R19" s="136"/>
      <c r="S19" s="137"/>
      <c r="U19" s="1" t="s">
        <v>129</v>
      </c>
      <c r="V19" s="1" t="s">
        <v>130</v>
      </c>
      <c r="W19" s="2"/>
      <c r="X19" s="1" t="s">
        <v>129</v>
      </c>
      <c r="Y19" s="1" t="s">
        <v>130</v>
      </c>
    </row>
    <row r="20" spans="2:25" ht="13.5" thickTop="1" thickBot="1" x14ac:dyDescent="0.25">
      <c r="B20" s="124" t="s">
        <v>147</v>
      </c>
      <c r="C20" s="124"/>
      <c r="G20" s="106" t="s">
        <v>148</v>
      </c>
      <c r="H20" s="106"/>
      <c r="I20" s="106"/>
      <c r="J20" s="106"/>
      <c r="O20" s="107" t="s">
        <v>149</v>
      </c>
      <c r="P20" s="107"/>
      <c r="Q20" s="107"/>
      <c r="R20" s="107"/>
      <c r="S20" s="107"/>
      <c r="U20" s="75" t="s">
        <v>0</v>
      </c>
      <c r="V20" s="79" t="s">
        <v>1</v>
      </c>
      <c r="W20" s="33"/>
      <c r="X20" s="75" t="s">
        <v>0</v>
      </c>
      <c r="Y20" s="79" t="s">
        <v>1</v>
      </c>
    </row>
    <row r="21" spans="2:25" ht="13.5" thickTop="1" thickBot="1" x14ac:dyDescent="0.25">
      <c r="B21" s="21" t="s">
        <v>0</v>
      </c>
      <c r="C21" s="22" t="s">
        <v>1</v>
      </c>
      <c r="E21" s="95" t="s">
        <v>0</v>
      </c>
      <c r="F21" s="95"/>
      <c r="G21" s="19" t="s">
        <v>0</v>
      </c>
      <c r="H21" s="95" t="s">
        <v>1</v>
      </c>
      <c r="I21" s="95"/>
      <c r="J21" s="71" t="s">
        <v>1</v>
      </c>
      <c r="K21" s="3"/>
      <c r="L21" s="95" t="s">
        <v>0</v>
      </c>
      <c r="M21" s="95"/>
      <c r="N21" s="95"/>
      <c r="O21" s="57" t="s">
        <v>0</v>
      </c>
      <c r="P21" s="95" t="s">
        <v>1</v>
      </c>
      <c r="Q21" s="95"/>
      <c r="R21" s="95"/>
      <c r="S21" s="57" t="s">
        <v>1</v>
      </c>
      <c r="U21" s="76" t="s">
        <v>128</v>
      </c>
      <c r="V21" s="80" t="s">
        <v>128</v>
      </c>
      <c r="W21" s="34"/>
      <c r="X21" s="76" t="s">
        <v>131</v>
      </c>
      <c r="Y21" s="80" t="s">
        <v>131</v>
      </c>
    </row>
    <row r="22" spans="2:25" ht="12.75" thickTop="1" x14ac:dyDescent="0.2">
      <c r="B22" s="50" t="s">
        <v>150</v>
      </c>
      <c r="C22" s="51" t="s">
        <v>151</v>
      </c>
      <c r="D22" s="5"/>
      <c r="E22" s="91" t="s">
        <v>4</v>
      </c>
      <c r="F22" s="91"/>
      <c r="G22" s="32" t="s">
        <v>152</v>
      </c>
      <c r="H22" s="86" t="s">
        <v>5</v>
      </c>
      <c r="I22" s="86"/>
      <c r="J22" s="72" t="s">
        <v>153</v>
      </c>
      <c r="K22" s="6"/>
      <c r="L22" s="92" t="s">
        <v>6</v>
      </c>
      <c r="M22" s="92"/>
      <c r="N22" s="93"/>
      <c r="O22" s="138" t="s">
        <v>154</v>
      </c>
      <c r="P22" s="89" t="s">
        <v>7</v>
      </c>
      <c r="Q22" s="89"/>
      <c r="R22" s="89"/>
      <c r="S22" s="139" t="s">
        <v>154</v>
      </c>
      <c r="U22" s="108"/>
      <c r="V22" s="108"/>
      <c r="W22" s="108"/>
      <c r="X22" s="108"/>
      <c r="Y22" s="108"/>
    </row>
    <row r="23" spans="2:25" x14ac:dyDescent="0.2">
      <c r="B23" s="52">
        <f>E23+F23/60</f>
        <v>42.123901038333337</v>
      </c>
      <c r="C23" s="53">
        <f>H23-I23/60</f>
        <v>-111.160351265</v>
      </c>
      <c r="D23" s="44">
        <v>1</v>
      </c>
      <c r="E23" s="29" t="str">
        <f>L23</f>
        <v>42</v>
      </c>
      <c r="F23" s="30">
        <f>M23+N23/60</f>
        <v>7.4340622999999999</v>
      </c>
      <c r="G23" s="36" t="str">
        <f>CONCATENATE(E23&amp;" ",FIXED(F23,7))</f>
        <v>42 7.4340623</v>
      </c>
      <c r="H23" s="31" t="str">
        <f>P23</f>
        <v>-111</v>
      </c>
      <c r="I23" s="30">
        <f>Q23+R23/60</f>
        <v>9.6210758999999992</v>
      </c>
      <c r="J23" s="73" t="str">
        <f>CONCATENATE(H23&amp;" ",FIXED(I23,7))</f>
        <v>-111 9.6210759</v>
      </c>
      <c r="K23" s="44">
        <v>1</v>
      </c>
      <c r="L23" s="29" t="str">
        <f>LEFT(O23,2)</f>
        <v>42</v>
      </c>
      <c r="M23" s="54" t="str">
        <f>MID(O23,4,2)</f>
        <v xml:space="preserve">7 </v>
      </c>
      <c r="N23" s="39" t="str">
        <f>MID(O23,6,11)</f>
        <v>26.0437380</v>
      </c>
      <c r="O23" s="59" t="s">
        <v>155</v>
      </c>
      <c r="P23" s="56" t="str">
        <f>LEFT(S23,4)</f>
        <v>-111</v>
      </c>
      <c r="Q23" s="54" t="str">
        <f>MID(S23,6,2)</f>
        <v xml:space="preserve">9 </v>
      </c>
      <c r="R23" s="39" t="str">
        <f>MID(S23,8,11)</f>
        <v>37.2645540</v>
      </c>
      <c r="S23" s="63" t="s">
        <v>71</v>
      </c>
      <c r="U23" s="96">
        <f>B23*60*1.150779448</f>
        <v>2908.5191750699919</v>
      </c>
      <c r="V23" s="96">
        <f>C23*60*1.150779448</f>
        <v>-7675.2628600933685</v>
      </c>
      <c r="W23" s="44"/>
      <c r="X23" s="97">
        <f>U23*5280</f>
        <v>15356981.244369557</v>
      </c>
      <c r="Y23" s="97">
        <f>V23*5280</f>
        <v>-40525387.901292987</v>
      </c>
    </row>
  </sheetData>
  <mergeCells count="36">
    <mergeCell ref="E22:F22"/>
    <mergeCell ref="H22:I22"/>
    <mergeCell ref="L22:N22"/>
    <mergeCell ref="P22:R22"/>
    <mergeCell ref="O19:S19"/>
    <mergeCell ref="B20:C20"/>
    <mergeCell ref="G20:J20"/>
    <mergeCell ref="O20:S20"/>
    <mergeCell ref="E21:F21"/>
    <mergeCell ref="H21:I21"/>
    <mergeCell ref="L21:N21"/>
    <mergeCell ref="P21:R21"/>
    <mergeCell ref="E13:F13"/>
    <mergeCell ref="H13:I13"/>
    <mergeCell ref="L13:N13"/>
    <mergeCell ref="P13:R13"/>
    <mergeCell ref="E14:F14"/>
    <mergeCell ref="H14:I14"/>
    <mergeCell ref="L14:N14"/>
    <mergeCell ref="P14:R14"/>
    <mergeCell ref="E6:F6"/>
    <mergeCell ref="H6:I6"/>
    <mergeCell ref="L6:N6"/>
    <mergeCell ref="P6:R6"/>
    <mergeCell ref="G11:J11"/>
    <mergeCell ref="B12:C12"/>
    <mergeCell ref="G12:J12"/>
    <mergeCell ref="O12:S12"/>
    <mergeCell ref="B3:C3"/>
    <mergeCell ref="B4:C4"/>
    <mergeCell ref="G4:J4"/>
    <mergeCell ref="O4:S4"/>
    <mergeCell ref="E5:F5"/>
    <mergeCell ref="H5:I5"/>
    <mergeCell ref="L5:N5"/>
    <mergeCell ref="P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workbookViewId="0">
      <selection activeCell="U5" sqref="U5:Y5"/>
    </sheetView>
  </sheetViews>
  <sheetFormatPr defaultColWidth="16.42578125" defaultRowHeight="12" x14ac:dyDescent="0.2"/>
  <cols>
    <col min="1" max="1" width="3" style="1" bestFit="1" customWidth="1"/>
    <col min="2" max="2" width="13.85546875" style="7" customWidth="1"/>
    <col min="3" max="3" width="15" style="8" customWidth="1"/>
    <col min="4" max="4" width="3" style="1" bestFit="1" customWidth="1"/>
    <col min="5" max="5" width="4.28515625" style="11" hidden="1" customWidth="1"/>
    <col min="6" max="6" width="14.5703125" style="2" hidden="1" customWidth="1"/>
    <col min="7" max="7" width="19.28515625" style="43" bestFit="1" customWidth="1"/>
    <col min="8" max="8" width="4.85546875" style="47" hidden="1" customWidth="1"/>
    <col min="9" max="9" width="14" style="7" hidden="1" customWidth="1"/>
    <col min="10" max="10" width="19" style="60" bestFit="1" customWidth="1"/>
    <col min="11" max="11" width="3" style="2" bestFit="1" customWidth="1"/>
    <col min="12" max="12" width="4.28515625" style="11" hidden="1" customWidth="1"/>
    <col min="13" max="13" width="4.140625" style="11" hidden="1" customWidth="1"/>
    <col min="14" max="14" width="12.28515625" style="1" hidden="1" customWidth="1"/>
    <col min="15" max="15" width="20" style="74" bestFit="1" customWidth="1"/>
    <col min="16" max="16" width="4.5703125" style="10" hidden="1" customWidth="1"/>
    <col min="17" max="17" width="4.28515625" style="9" hidden="1" customWidth="1"/>
    <col min="18" max="18" width="12.7109375" style="2" hidden="1" customWidth="1"/>
    <col min="19" max="19" width="21.140625" style="78" bestFit="1" customWidth="1"/>
    <col min="20" max="20" width="3" style="2" bestFit="1" customWidth="1"/>
    <col min="21" max="22" width="16.42578125" style="1"/>
    <col min="23" max="23" width="3" style="2" bestFit="1" customWidth="1"/>
    <col min="24" max="16384" width="16.42578125" style="1"/>
  </cols>
  <sheetData>
    <row r="1" spans="1:25" x14ac:dyDescent="0.2">
      <c r="B1" s="4" t="s">
        <v>9</v>
      </c>
    </row>
    <row r="2" spans="1:25" ht="12.75" thickBot="1" x14ac:dyDescent="0.25">
      <c r="B2" s="84" t="s">
        <v>8</v>
      </c>
      <c r="C2" s="84"/>
      <c r="U2" s="1" t="s">
        <v>129</v>
      </c>
      <c r="V2" s="1" t="s">
        <v>130</v>
      </c>
      <c r="X2" s="1" t="s">
        <v>129</v>
      </c>
      <c r="Y2" s="1" t="s">
        <v>130</v>
      </c>
    </row>
    <row r="3" spans="1:25" ht="13.5" thickTop="1" thickBot="1" x14ac:dyDescent="0.25">
      <c r="B3" s="16" t="s">
        <v>0</v>
      </c>
      <c r="C3" s="17" t="s">
        <v>1</v>
      </c>
      <c r="E3" s="85" t="s">
        <v>0</v>
      </c>
      <c r="F3" s="85"/>
      <c r="G3" s="19" t="s">
        <v>0</v>
      </c>
      <c r="H3" s="85" t="s">
        <v>1</v>
      </c>
      <c r="I3" s="85"/>
      <c r="J3" s="71" t="s">
        <v>1</v>
      </c>
      <c r="K3" s="33"/>
      <c r="L3" s="85" t="s">
        <v>0</v>
      </c>
      <c r="M3" s="85"/>
      <c r="N3" s="85"/>
      <c r="O3" s="75" t="s">
        <v>0</v>
      </c>
      <c r="P3" s="85" t="s">
        <v>1</v>
      </c>
      <c r="Q3" s="85"/>
      <c r="R3" s="85"/>
      <c r="S3" s="79" t="s">
        <v>1</v>
      </c>
      <c r="T3" s="33"/>
      <c r="U3" s="75" t="s">
        <v>0</v>
      </c>
      <c r="V3" s="79" t="s">
        <v>1</v>
      </c>
      <c r="W3" s="33"/>
      <c r="X3" s="75" t="s">
        <v>0</v>
      </c>
      <c r="Y3" s="79" t="s">
        <v>1</v>
      </c>
    </row>
    <row r="4" spans="1:25" s="5" customFormat="1" ht="12.75" thickTop="1" x14ac:dyDescent="0.2">
      <c r="B4" s="45" t="s">
        <v>2</v>
      </c>
      <c r="C4" s="46" t="s">
        <v>3</v>
      </c>
      <c r="E4" s="86" t="s">
        <v>4</v>
      </c>
      <c r="F4" s="86"/>
      <c r="G4" s="32" t="s">
        <v>4</v>
      </c>
      <c r="H4" s="86" t="s">
        <v>5</v>
      </c>
      <c r="I4" s="86"/>
      <c r="J4" s="72" t="s">
        <v>5</v>
      </c>
      <c r="K4" s="34"/>
      <c r="L4" s="86" t="s">
        <v>6</v>
      </c>
      <c r="M4" s="86"/>
      <c r="N4" s="86"/>
      <c r="O4" s="76" t="s">
        <v>6</v>
      </c>
      <c r="P4" s="86" t="s">
        <v>7</v>
      </c>
      <c r="Q4" s="86"/>
      <c r="R4" s="86"/>
      <c r="S4" s="80" t="s">
        <v>7</v>
      </c>
      <c r="T4" s="34"/>
      <c r="U4" s="76" t="s">
        <v>128</v>
      </c>
      <c r="V4" s="80" t="s">
        <v>128</v>
      </c>
      <c r="W4" s="34"/>
      <c r="X4" s="76" t="s">
        <v>131</v>
      </c>
      <c r="Y4" s="80" t="s">
        <v>131</v>
      </c>
    </row>
    <row r="5" spans="1:25" ht="13.5" customHeight="1" x14ac:dyDescent="0.2">
      <c r="A5" s="44">
        <v>1</v>
      </c>
      <c r="B5" s="66">
        <v>42.123908290999999</v>
      </c>
      <c r="C5" s="68">
        <v>-111.16035057800001</v>
      </c>
      <c r="D5" s="44">
        <v>1</v>
      </c>
      <c r="E5" s="24">
        <f>TRUNC(B5)</f>
        <v>42</v>
      </c>
      <c r="F5" s="13">
        <f>ABS(B5-TRUNC(B5))*60</f>
        <v>7.4344974599999603</v>
      </c>
      <c r="G5" s="36" t="str">
        <f>CONCATENATE(E5&amp;" ",FIXED(F5,7))</f>
        <v>42 7.4344975</v>
      </c>
      <c r="H5" s="48">
        <f>TRUNC(C5)</f>
        <v>-111</v>
      </c>
      <c r="I5" s="49">
        <f>ABS(C5-TRUNC(C5))*60</f>
        <v>9.6210346800003776</v>
      </c>
      <c r="J5" s="73" t="str">
        <f>CONCATENATE(H5&amp;" ",FIXED(I5,7))</f>
        <v>-111 9.6210347</v>
      </c>
      <c r="K5" s="44">
        <v>1</v>
      </c>
      <c r="L5" s="25">
        <f>E5</f>
        <v>42</v>
      </c>
      <c r="M5" s="12">
        <f>TRUNC(F5)</f>
        <v>7</v>
      </c>
      <c r="N5" s="13">
        <f>ABS(F5-TRUNC(F5))*60</f>
        <v>26.069847599997615</v>
      </c>
      <c r="O5" s="77" t="str">
        <f>CONCATENATE(L5&amp;" ",M5&amp;" ",FIXED(N5,7))</f>
        <v>42 7 26.0698476</v>
      </c>
      <c r="P5" s="35">
        <f>H5</f>
        <v>-111</v>
      </c>
      <c r="Q5" s="12">
        <f>TRUNC(I5)</f>
        <v>9</v>
      </c>
      <c r="R5" s="13">
        <f>ABS(I5-TRUNC(I5))*60</f>
        <v>37.262080800022659</v>
      </c>
      <c r="S5" s="81" t="str">
        <f>CONCATENATE(P5&amp;" ",Q5&amp;" ",FIXED(R5,7))</f>
        <v>-111 9 37.2620808</v>
      </c>
      <c r="T5" s="44">
        <v>1</v>
      </c>
      <c r="U5" s="96">
        <f>B5*60*1.150779448</f>
        <v>2908.5196758431762</v>
      </c>
      <c r="V5" s="96">
        <f>C5*60*1.150779448</f>
        <v>-7675.2628126582404</v>
      </c>
      <c r="W5" s="44">
        <v>1</v>
      </c>
      <c r="X5" s="97">
        <f>U5*5280</f>
        <v>15356983.888451971</v>
      </c>
      <c r="Y5" s="97">
        <f>V5*5280</f>
        <v>-40525387.650835507</v>
      </c>
    </row>
    <row r="6" spans="1:25" x14ac:dyDescent="0.2">
      <c r="A6" s="44">
        <f>A5+1</f>
        <v>2</v>
      </c>
      <c r="B6" s="66">
        <v>42.123908290999999</v>
      </c>
      <c r="C6" s="68">
        <v>-111.16035057800001</v>
      </c>
      <c r="D6" s="44">
        <f>D5+1</f>
        <v>2</v>
      </c>
      <c r="E6" s="24">
        <f t="shared" ref="E6:E33" si="0">TRUNC(B6)</f>
        <v>42</v>
      </c>
      <c r="F6" s="13">
        <f t="shared" ref="F6:F33" si="1">ABS(B6-TRUNC(B6))*60</f>
        <v>7.4344974599999603</v>
      </c>
      <c r="G6" s="37" t="str">
        <f t="shared" ref="G6:G33" si="2">CONCATENATE(E6&amp;" ",FIXED(F6,7))</f>
        <v>42 7.4344975</v>
      </c>
      <c r="H6" s="48">
        <f t="shared" ref="H6:H33" si="3">TRUNC(C6)</f>
        <v>-111</v>
      </c>
      <c r="I6" s="49">
        <f t="shared" ref="I6:I33" si="4">ABS(C6-TRUNC(C6))*60</f>
        <v>9.6210346800003776</v>
      </c>
      <c r="J6" s="73" t="str">
        <f t="shared" ref="J6:J33" si="5">CONCATENATE(H6&amp;" ",FIXED(I6,7))</f>
        <v>-111 9.6210347</v>
      </c>
      <c r="K6" s="44">
        <f>K5+1</f>
        <v>2</v>
      </c>
      <c r="L6" s="25">
        <f t="shared" ref="L6:L33" si="6">E6</f>
        <v>42</v>
      </c>
      <c r="M6" s="12">
        <f t="shared" ref="M6:M33" si="7">TRUNC(F6)</f>
        <v>7</v>
      </c>
      <c r="N6" s="13">
        <f t="shared" ref="N6:N33" si="8">ABS(F6-TRUNC(F6))*60</f>
        <v>26.069847599997615</v>
      </c>
      <c r="O6" s="77" t="str">
        <f t="shared" ref="O6:O33" si="9">CONCATENATE(L6&amp;" ",M6&amp;" ",FIXED(N6,7))</f>
        <v>42 7 26.0698476</v>
      </c>
      <c r="P6" s="35">
        <f t="shared" ref="P6:P33" si="10">H6</f>
        <v>-111</v>
      </c>
      <c r="Q6" s="12">
        <f t="shared" ref="Q6:Q33" si="11">TRUNC(I6)</f>
        <v>9</v>
      </c>
      <c r="R6" s="13">
        <f t="shared" ref="R6:R33" si="12">ABS(I6-TRUNC(I6))*60</f>
        <v>37.262080800022659</v>
      </c>
      <c r="S6" s="81" t="str">
        <f t="shared" ref="S6:S33" si="13">CONCATENATE(P6&amp;" ",Q6&amp;" ",FIXED(R6,7))</f>
        <v>-111 9 37.2620808</v>
      </c>
      <c r="T6" s="44">
        <f>T5+1</f>
        <v>2</v>
      </c>
      <c r="U6" s="96">
        <f>B6*60*1.150779448</f>
        <v>2908.5196758431762</v>
      </c>
      <c r="V6" s="96">
        <f>C6*60*1.150779448</f>
        <v>-7675.2628126582404</v>
      </c>
      <c r="W6" s="44">
        <f>W5+1</f>
        <v>2</v>
      </c>
      <c r="X6" s="97">
        <f t="shared" ref="X6:X33" si="14">U6*5280</f>
        <v>15356983.888451971</v>
      </c>
      <c r="Y6" s="97">
        <f t="shared" ref="Y6:Y33" si="15">V6*5280</f>
        <v>-40525387.650835507</v>
      </c>
    </row>
    <row r="7" spans="1:25" x14ac:dyDescent="0.2">
      <c r="A7" s="44">
        <f t="shared" ref="A7:A33" si="16">A6+1</f>
        <v>3</v>
      </c>
      <c r="B7" s="66">
        <v>42.123917556999999</v>
      </c>
      <c r="C7" s="68">
        <v>-111.160350079</v>
      </c>
      <c r="D7" s="44">
        <f t="shared" ref="D7:D33" si="17">D6+1</f>
        <v>3</v>
      </c>
      <c r="E7" s="24">
        <f t="shared" si="0"/>
        <v>42</v>
      </c>
      <c r="F7" s="13">
        <f t="shared" si="1"/>
        <v>7.4350534199999174</v>
      </c>
      <c r="G7" s="37" t="str">
        <f t="shared" si="2"/>
        <v>42 7.4350534</v>
      </c>
      <c r="H7" s="48">
        <f t="shared" si="3"/>
        <v>-111</v>
      </c>
      <c r="I7" s="49">
        <f t="shared" si="4"/>
        <v>9.6210047399998189</v>
      </c>
      <c r="J7" s="73" t="str">
        <f t="shared" si="5"/>
        <v>-111 9.6210047</v>
      </c>
      <c r="K7" s="44">
        <f t="shared" ref="K7:K33" si="18">K6+1</f>
        <v>3</v>
      </c>
      <c r="L7" s="25">
        <f t="shared" si="6"/>
        <v>42</v>
      </c>
      <c r="M7" s="12">
        <f t="shared" si="7"/>
        <v>7</v>
      </c>
      <c r="N7" s="13">
        <f t="shared" si="8"/>
        <v>26.103205199995045</v>
      </c>
      <c r="O7" s="77" t="str">
        <f t="shared" si="9"/>
        <v>42 7 26.1032052</v>
      </c>
      <c r="P7" s="35">
        <f t="shared" si="10"/>
        <v>-111</v>
      </c>
      <c r="Q7" s="12">
        <f t="shared" si="11"/>
        <v>9</v>
      </c>
      <c r="R7" s="13">
        <f t="shared" si="12"/>
        <v>37.260284399989132</v>
      </c>
      <c r="S7" s="81" t="str">
        <f t="shared" si="13"/>
        <v>-111 9 37.2602844</v>
      </c>
      <c r="T7" s="44">
        <f t="shared" ref="T7:T33" si="19">T6+1</f>
        <v>3</v>
      </c>
      <c r="U7" s="96">
        <f>B7*60*1.150779448</f>
        <v>2908.5203156305179</v>
      </c>
      <c r="V7" s="96">
        <f>C7*60*1.150779448</f>
        <v>-7675.2627782039026</v>
      </c>
      <c r="W7" s="44">
        <f t="shared" ref="W7:W33" si="20">W6+1</f>
        <v>3</v>
      </c>
      <c r="X7" s="97">
        <f t="shared" si="14"/>
        <v>15356987.266529134</v>
      </c>
      <c r="Y7" s="97">
        <f t="shared" si="15"/>
        <v>-40525387.468916602</v>
      </c>
    </row>
    <row r="8" spans="1:25" x14ac:dyDescent="0.2">
      <c r="A8" s="44">
        <f t="shared" si="16"/>
        <v>4</v>
      </c>
      <c r="B8" s="66">
        <v>42.123921385999999</v>
      </c>
      <c r="C8" s="68">
        <v>-111.160349422</v>
      </c>
      <c r="D8" s="44">
        <f t="shared" si="17"/>
        <v>4</v>
      </c>
      <c r="E8" s="24">
        <f t="shared" si="0"/>
        <v>42</v>
      </c>
      <c r="F8" s="13">
        <f t="shared" si="1"/>
        <v>7.4352831599999547</v>
      </c>
      <c r="G8" s="37" t="str">
        <f t="shared" si="2"/>
        <v>42 7.4352832</v>
      </c>
      <c r="H8" s="48">
        <f t="shared" si="3"/>
        <v>-111</v>
      </c>
      <c r="I8" s="49">
        <f t="shared" si="4"/>
        <v>9.6209653199997547</v>
      </c>
      <c r="J8" s="73" t="str">
        <f t="shared" si="5"/>
        <v>-111 9.6209653</v>
      </c>
      <c r="K8" s="44">
        <f t="shared" si="18"/>
        <v>4</v>
      </c>
      <c r="L8" s="25">
        <f t="shared" si="6"/>
        <v>42</v>
      </c>
      <c r="M8" s="12">
        <f t="shared" si="7"/>
        <v>7</v>
      </c>
      <c r="N8" s="13">
        <f t="shared" si="8"/>
        <v>26.116989599997282</v>
      </c>
      <c r="O8" s="77" t="str">
        <f t="shared" si="9"/>
        <v>42 7 26.1169896</v>
      </c>
      <c r="P8" s="35">
        <f t="shared" si="10"/>
        <v>-111</v>
      </c>
      <c r="Q8" s="12">
        <f t="shared" si="11"/>
        <v>9</v>
      </c>
      <c r="R8" s="13">
        <f t="shared" si="12"/>
        <v>37.257919199985281</v>
      </c>
      <c r="S8" s="81" t="str">
        <f t="shared" si="13"/>
        <v>-111 9 37.2579192</v>
      </c>
      <c r="T8" s="44">
        <f t="shared" si="19"/>
        <v>4</v>
      </c>
      <c r="U8" s="96">
        <f>B8*60*1.150779448</f>
        <v>2908.5205800105882</v>
      </c>
      <c r="V8" s="96">
        <f>C8*60*1.150779448</f>
        <v>-7675.2627328401759</v>
      </c>
      <c r="W8" s="44">
        <f t="shared" si="20"/>
        <v>4</v>
      </c>
      <c r="X8" s="97">
        <f t="shared" si="14"/>
        <v>15356988.662455905</v>
      </c>
      <c r="Y8" s="97">
        <f t="shared" si="15"/>
        <v>-40525387.229396127</v>
      </c>
    </row>
    <row r="9" spans="1:25" x14ac:dyDescent="0.2">
      <c r="A9" s="44">
        <f t="shared" si="16"/>
        <v>5</v>
      </c>
      <c r="B9" s="66">
        <v>42.123925214000003</v>
      </c>
      <c r="C9" s="68">
        <v>-111.160348766</v>
      </c>
      <c r="D9" s="44">
        <f t="shared" si="17"/>
        <v>5</v>
      </c>
      <c r="E9" s="24">
        <f t="shared" si="0"/>
        <v>42</v>
      </c>
      <c r="F9" s="13">
        <f t="shared" si="1"/>
        <v>7.4355128400002002</v>
      </c>
      <c r="G9" s="37" t="str">
        <f t="shared" si="2"/>
        <v>42 7.4355128</v>
      </c>
      <c r="H9" s="48">
        <f t="shared" si="3"/>
        <v>-111</v>
      </c>
      <c r="I9" s="49">
        <f t="shared" si="4"/>
        <v>9.6209259599999086</v>
      </c>
      <c r="J9" s="73" t="str">
        <f t="shared" si="5"/>
        <v>-111 9.6209260</v>
      </c>
      <c r="K9" s="44">
        <f t="shared" si="18"/>
        <v>5</v>
      </c>
      <c r="L9" s="25">
        <f t="shared" si="6"/>
        <v>42</v>
      </c>
      <c r="M9" s="12">
        <f t="shared" si="7"/>
        <v>7</v>
      </c>
      <c r="N9" s="13">
        <f t="shared" si="8"/>
        <v>26.130770400012011</v>
      </c>
      <c r="O9" s="77" t="str">
        <f t="shared" si="9"/>
        <v>42 7 26.1307704</v>
      </c>
      <c r="P9" s="35">
        <f t="shared" si="10"/>
        <v>-111</v>
      </c>
      <c r="Q9" s="12">
        <f t="shared" si="11"/>
        <v>9</v>
      </c>
      <c r="R9" s="13">
        <f t="shared" si="12"/>
        <v>37.255557599994518</v>
      </c>
      <c r="S9" s="81" t="str">
        <f t="shared" si="13"/>
        <v>-111 9 37.2555576</v>
      </c>
      <c r="T9" s="44">
        <f t="shared" si="19"/>
        <v>5</v>
      </c>
      <c r="U9" s="96">
        <f>B9*60*1.150779448</f>
        <v>2908.5208443216125</v>
      </c>
      <c r="V9" s="96">
        <f>C9*60*1.150779448</f>
        <v>-7675.262687545498</v>
      </c>
      <c r="W9" s="44">
        <f t="shared" si="20"/>
        <v>5</v>
      </c>
      <c r="X9" s="97">
        <f t="shared" si="14"/>
        <v>15356990.058018114</v>
      </c>
      <c r="Y9" s="97">
        <f t="shared" si="15"/>
        <v>-40525386.990240231</v>
      </c>
    </row>
    <row r="10" spans="1:25" x14ac:dyDescent="0.2">
      <c r="A10" s="44">
        <f t="shared" si="16"/>
        <v>6</v>
      </c>
      <c r="B10" s="66">
        <v>42.12393428</v>
      </c>
      <c r="C10" s="68">
        <v>-111.160348118</v>
      </c>
      <c r="D10" s="44">
        <f t="shared" si="17"/>
        <v>6</v>
      </c>
      <c r="E10" s="24">
        <f t="shared" si="0"/>
        <v>42</v>
      </c>
      <c r="F10" s="13">
        <f t="shared" si="1"/>
        <v>7.4360568000000171</v>
      </c>
      <c r="G10" s="37" t="str">
        <f t="shared" si="2"/>
        <v>42 7.4360568</v>
      </c>
      <c r="H10" s="48">
        <f t="shared" si="3"/>
        <v>-111</v>
      </c>
      <c r="I10" s="49">
        <f t="shared" si="4"/>
        <v>9.6208870800001023</v>
      </c>
      <c r="J10" s="73" t="str">
        <f t="shared" si="5"/>
        <v>-111 9.6208871</v>
      </c>
      <c r="K10" s="44">
        <f t="shared" si="18"/>
        <v>6</v>
      </c>
      <c r="L10" s="25">
        <f t="shared" si="6"/>
        <v>42</v>
      </c>
      <c r="M10" s="12">
        <f t="shared" si="7"/>
        <v>7</v>
      </c>
      <c r="N10" s="13">
        <f t="shared" si="8"/>
        <v>26.163408000001027</v>
      </c>
      <c r="O10" s="77" t="str">
        <f t="shared" si="9"/>
        <v>42 7 26.1634080</v>
      </c>
      <c r="P10" s="35">
        <f t="shared" si="10"/>
        <v>-111</v>
      </c>
      <c r="Q10" s="12">
        <f t="shared" si="11"/>
        <v>9</v>
      </c>
      <c r="R10" s="13">
        <f t="shared" si="12"/>
        <v>37.253224800006137</v>
      </c>
      <c r="S10" s="81" t="str">
        <f t="shared" si="13"/>
        <v>-111 9 37.2532248</v>
      </c>
      <c r="T10" s="44">
        <f t="shared" si="19"/>
        <v>6</v>
      </c>
      <c r="U10" s="96">
        <f>B10*60*1.150779448</f>
        <v>2908.5214702996009</v>
      </c>
      <c r="V10" s="96">
        <f>C10*60*1.150779448</f>
        <v>-7675.2626428031926</v>
      </c>
      <c r="W10" s="44">
        <f t="shared" si="20"/>
        <v>6</v>
      </c>
      <c r="X10" s="97">
        <f t="shared" si="14"/>
        <v>15356993.363181893</v>
      </c>
      <c r="Y10" s="97">
        <f t="shared" si="15"/>
        <v>-40525386.754000857</v>
      </c>
    </row>
    <row r="11" spans="1:25" x14ac:dyDescent="0.2">
      <c r="A11" s="44">
        <f t="shared" si="16"/>
        <v>7</v>
      </c>
      <c r="B11" s="66">
        <v>42.123943461000003</v>
      </c>
      <c r="C11" s="68">
        <v>-111.160347249</v>
      </c>
      <c r="D11" s="44">
        <f t="shared" si="17"/>
        <v>7</v>
      </c>
      <c r="E11" s="24">
        <f t="shared" si="0"/>
        <v>42</v>
      </c>
      <c r="F11" s="13">
        <f t="shared" si="1"/>
        <v>7.4366076600001918</v>
      </c>
      <c r="G11" s="37" t="str">
        <f t="shared" si="2"/>
        <v>42 7.4366077</v>
      </c>
      <c r="H11" s="48">
        <f t="shared" si="3"/>
        <v>-111</v>
      </c>
      <c r="I11" s="49">
        <f t="shared" si="4"/>
        <v>9.6208349399998383</v>
      </c>
      <c r="J11" s="73" t="str">
        <f t="shared" si="5"/>
        <v>-111 9.6208349</v>
      </c>
      <c r="K11" s="44">
        <f t="shared" si="18"/>
        <v>7</v>
      </c>
      <c r="L11" s="25">
        <f t="shared" si="6"/>
        <v>42</v>
      </c>
      <c r="M11" s="12">
        <f t="shared" si="7"/>
        <v>7</v>
      </c>
      <c r="N11" s="13">
        <f t="shared" si="8"/>
        <v>26.196459600011508</v>
      </c>
      <c r="O11" s="77" t="str">
        <f t="shared" si="9"/>
        <v>42 7 26.1964596</v>
      </c>
      <c r="P11" s="35">
        <f t="shared" si="10"/>
        <v>-111</v>
      </c>
      <c r="Q11" s="12">
        <f t="shared" si="11"/>
        <v>9</v>
      </c>
      <c r="R11" s="13">
        <f t="shared" si="12"/>
        <v>37.250096399990298</v>
      </c>
      <c r="S11" s="81" t="str">
        <f t="shared" si="13"/>
        <v>-111 9 37.2500964</v>
      </c>
      <c r="T11" s="44">
        <f t="shared" si="19"/>
        <v>7</v>
      </c>
      <c r="U11" s="96">
        <f>B11*60*1.150779448</f>
        <v>2908.5221042179678</v>
      </c>
      <c r="V11" s="96">
        <f>C11*60*1.150779448</f>
        <v>-7675.2625828015516</v>
      </c>
      <c r="W11" s="44">
        <f t="shared" si="20"/>
        <v>7</v>
      </c>
      <c r="X11" s="97">
        <f t="shared" si="14"/>
        <v>15356996.71027087</v>
      </c>
      <c r="Y11" s="97">
        <f t="shared" si="15"/>
        <v>-40525386.437192194</v>
      </c>
    </row>
    <row r="12" spans="1:25" x14ac:dyDescent="0.2">
      <c r="A12" s="44">
        <f t="shared" si="16"/>
        <v>8</v>
      </c>
      <c r="B12" s="66">
        <v>42.123954560000001</v>
      </c>
      <c r="C12" s="68">
        <v>-111.16034658300001</v>
      </c>
      <c r="D12" s="44">
        <f t="shared" si="17"/>
        <v>8</v>
      </c>
      <c r="E12" s="24">
        <f t="shared" si="0"/>
        <v>42</v>
      </c>
      <c r="F12" s="13">
        <f t="shared" si="1"/>
        <v>7.4372736000000828</v>
      </c>
      <c r="G12" s="37" t="str">
        <f t="shared" si="2"/>
        <v>42 7.4372736</v>
      </c>
      <c r="H12" s="48">
        <f t="shared" si="3"/>
        <v>-111</v>
      </c>
      <c r="I12" s="49">
        <f t="shared" si="4"/>
        <v>9.6207949800003689</v>
      </c>
      <c r="J12" s="73" t="str">
        <f t="shared" si="5"/>
        <v>-111 9.6207950</v>
      </c>
      <c r="K12" s="44">
        <f t="shared" si="18"/>
        <v>8</v>
      </c>
      <c r="L12" s="25">
        <f t="shared" si="6"/>
        <v>42</v>
      </c>
      <c r="M12" s="12">
        <f t="shared" si="7"/>
        <v>7</v>
      </c>
      <c r="N12" s="13">
        <f t="shared" si="8"/>
        <v>26.236416000004965</v>
      </c>
      <c r="O12" s="77" t="str">
        <f t="shared" si="9"/>
        <v>42 7 26.2364160</v>
      </c>
      <c r="P12" s="35">
        <f t="shared" si="10"/>
        <v>-111</v>
      </c>
      <c r="Q12" s="12">
        <f t="shared" si="11"/>
        <v>9</v>
      </c>
      <c r="R12" s="13">
        <f t="shared" si="12"/>
        <v>37.247698800022135</v>
      </c>
      <c r="S12" s="81" t="str">
        <f t="shared" si="13"/>
        <v>-111 9 37.2476988</v>
      </c>
      <c r="T12" s="44">
        <f t="shared" si="19"/>
        <v>8</v>
      </c>
      <c r="U12" s="96">
        <f>B12*60*1.150779448</f>
        <v>2908.5228705680329</v>
      </c>
      <c r="V12" s="96">
        <f>C12*60*1.150779448</f>
        <v>-7675.2625368164054</v>
      </c>
      <c r="W12" s="44">
        <f t="shared" si="20"/>
        <v>8</v>
      </c>
      <c r="X12" s="97">
        <f t="shared" si="14"/>
        <v>15357000.756599214</v>
      </c>
      <c r="Y12" s="97">
        <f t="shared" si="15"/>
        <v>-40525386.194390617</v>
      </c>
    </row>
    <row r="13" spans="1:25" x14ac:dyDescent="0.2">
      <c r="A13" s="44">
        <f t="shared" si="16"/>
        <v>9</v>
      </c>
      <c r="B13" s="66">
        <v>42.123958401000003</v>
      </c>
      <c r="C13" s="68">
        <v>-111.160346115</v>
      </c>
      <c r="D13" s="44">
        <f t="shared" si="17"/>
        <v>9</v>
      </c>
      <c r="E13" s="24">
        <f t="shared" si="0"/>
        <v>42</v>
      </c>
      <c r="F13" s="13">
        <f t="shared" si="1"/>
        <v>7.4375040600001796</v>
      </c>
      <c r="G13" s="37" t="str">
        <f t="shared" si="2"/>
        <v>42 7.4375041</v>
      </c>
      <c r="H13" s="48">
        <f t="shared" si="3"/>
        <v>-111</v>
      </c>
      <c r="I13" s="49">
        <f t="shared" si="4"/>
        <v>9.6207668999997509</v>
      </c>
      <c r="J13" s="73" t="str">
        <f t="shared" si="5"/>
        <v>-111 9.6207669</v>
      </c>
      <c r="K13" s="44">
        <f t="shared" si="18"/>
        <v>9</v>
      </c>
      <c r="L13" s="25">
        <f t="shared" si="6"/>
        <v>42</v>
      </c>
      <c r="M13" s="12">
        <f t="shared" si="7"/>
        <v>7</v>
      </c>
      <c r="N13" s="13">
        <f t="shared" si="8"/>
        <v>26.250243600010776</v>
      </c>
      <c r="O13" s="77" t="str">
        <f t="shared" si="9"/>
        <v>42 7 26.2502436</v>
      </c>
      <c r="P13" s="35">
        <f t="shared" si="10"/>
        <v>-111</v>
      </c>
      <c r="Q13" s="12">
        <f t="shared" si="11"/>
        <v>9</v>
      </c>
      <c r="R13" s="13">
        <f t="shared" si="12"/>
        <v>37.246013999985053</v>
      </c>
      <c r="S13" s="81" t="str">
        <f t="shared" si="13"/>
        <v>-111 9 37.2460140</v>
      </c>
      <c r="T13" s="44">
        <f t="shared" si="19"/>
        <v>9</v>
      </c>
      <c r="U13" s="96">
        <f>B13*60*1.150779448</f>
        <v>2908.5231357766647</v>
      </c>
      <c r="V13" s="96">
        <f>C13*60*1.150779448</f>
        <v>-7675.2625045025179</v>
      </c>
      <c r="W13" s="44">
        <f t="shared" si="20"/>
        <v>9</v>
      </c>
      <c r="X13" s="97">
        <f t="shared" si="14"/>
        <v>15357002.15690079</v>
      </c>
      <c r="Y13" s="97">
        <f t="shared" si="15"/>
        <v>-40525386.023773298</v>
      </c>
    </row>
    <row r="14" spans="1:25" x14ac:dyDescent="0.2">
      <c r="A14" s="44">
        <f t="shared" si="16"/>
        <v>10</v>
      </c>
      <c r="B14" s="66">
        <v>42.123962073000001</v>
      </c>
      <c r="C14" s="68">
        <v>-111.16034566899999</v>
      </c>
      <c r="D14" s="44">
        <f t="shared" si="17"/>
        <v>10</v>
      </c>
      <c r="E14" s="24">
        <f t="shared" si="0"/>
        <v>42</v>
      </c>
      <c r="F14" s="13">
        <f t="shared" si="1"/>
        <v>7.437724380000077</v>
      </c>
      <c r="G14" s="37" t="str">
        <f t="shared" si="2"/>
        <v>42 7.4377244</v>
      </c>
      <c r="H14" s="48">
        <f t="shared" si="3"/>
        <v>-111</v>
      </c>
      <c r="I14" s="49">
        <f t="shared" si="4"/>
        <v>9.6207401399996684</v>
      </c>
      <c r="J14" s="73" t="str">
        <f t="shared" si="5"/>
        <v>-111 9.6207401</v>
      </c>
      <c r="K14" s="44">
        <f t="shared" si="18"/>
        <v>10</v>
      </c>
      <c r="L14" s="25">
        <f t="shared" si="6"/>
        <v>42</v>
      </c>
      <c r="M14" s="12">
        <f t="shared" si="7"/>
        <v>7</v>
      </c>
      <c r="N14" s="13">
        <f t="shared" si="8"/>
        <v>26.263462800004618</v>
      </c>
      <c r="O14" s="77" t="str">
        <f t="shared" si="9"/>
        <v>42 7 26.2634628</v>
      </c>
      <c r="P14" s="35">
        <f t="shared" si="10"/>
        <v>-111</v>
      </c>
      <c r="Q14" s="12">
        <f t="shared" si="11"/>
        <v>9</v>
      </c>
      <c r="R14" s="13">
        <f t="shared" si="12"/>
        <v>37.244408399980102</v>
      </c>
      <c r="S14" s="81" t="str">
        <f t="shared" si="13"/>
        <v>-111 9 37.2444084</v>
      </c>
      <c r="T14" s="44">
        <f t="shared" si="19"/>
        <v>10</v>
      </c>
      <c r="U14" s="96">
        <f>B14*60*1.150779448</f>
        <v>2908.5233893163922</v>
      </c>
      <c r="V14" s="96">
        <f>C14*60*1.150779448</f>
        <v>-7675.2624737076603</v>
      </c>
      <c r="W14" s="44">
        <f t="shared" si="20"/>
        <v>10</v>
      </c>
      <c r="X14" s="97">
        <f t="shared" si="14"/>
        <v>15357003.495590551</v>
      </c>
      <c r="Y14" s="97">
        <f t="shared" si="15"/>
        <v>-40525385.861176446</v>
      </c>
    </row>
    <row r="15" spans="1:25" x14ac:dyDescent="0.2">
      <c r="A15" s="44">
        <f t="shared" si="16"/>
        <v>11</v>
      </c>
      <c r="B15" s="66">
        <v>42.124043905000001</v>
      </c>
      <c r="C15" s="68">
        <v>-111.160335389</v>
      </c>
      <c r="D15" s="44">
        <f t="shared" si="17"/>
        <v>11</v>
      </c>
      <c r="E15" s="24">
        <f t="shared" si="0"/>
        <v>42</v>
      </c>
      <c r="F15" s="13">
        <f t="shared" si="1"/>
        <v>7.4426343000000372</v>
      </c>
      <c r="G15" s="37" t="str">
        <f t="shared" si="2"/>
        <v>42 7.4426343</v>
      </c>
      <c r="H15" s="48">
        <f t="shared" si="3"/>
        <v>-111</v>
      </c>
      <c r="I15" s="49">
        <f t="shared" si="4"/>
        <v>9.6201233399997932</v>
      </c>
      <c r="J15" s="73" t="str">
        <f t="shared" si="5"/>
        <v>-111 9.6201233</v>
      </c>
      <c r="K15" s="44">
        <f t="shared" si="18"/>
        <v>11</v>
      </c>
      <c r="L15" s="25">
        <f t="shared" si="6"/>
        <v>42</v>
      </c>
      <c r="M15" s="12">
        <f t="shared" si="7"/>
        <v>7</v>
      </c>
      <c r="N15" s="13">
        <f t="shared" si="8"/>
        <v>26.558058000002234</v>
      </c>
      <c r="O15" s="77" t="str">
        <f t="shared" si="9"/>
        <v>42 7 26.5580580</v>
      </c>
      <c r="P15" s="35">
        <f t="shared" si="10"/>
        <v>-111</v>
      </c>
      <c r="Q15" s="12">
        <f t="shared" si="11"/>
        <v>9</v>
      </c>
      <c r="R15" s="13">
        <f t="shared" si="12"/>
        <v>37.207400399987591</v>
      </c>
      <c r="S15" s="81" t="str">
        <f t="shared" si="13"/>
        <v>-111 9 37.2074004</v>
      </c>
      <c r="T15" s="44">
        <f t="shared" si="19"/>
        <v>11</v>
      </c>
      <c r="U15" s="96">
        <f>B15*60*1.150779448</f>
        <v>2908.5290395514198</v>
      </c>
      <c r="V15" s="96">
        <f>C15*60*1.150779448</f>
        <v>-7675.2617639068967</v>
      </c>
      <c r="W15" s="44">
        <f t="shared" si="20"/>
        <v>11</v>
      </c>
      <c r="X15" s="97">
        <f t="shared" si="14"/>
        <v>15357033.328831498</v>
      </c>
      <c r="Y15" s="97">
        <f t="shared" si="15"/>
        <v>-40525382.113428414</v>
      </c>
    </row>
    <row r="16" spans="1:25" x14ac:dyDescent="0.2">
      <c r="A16" s="44">
        <f t="shared" si="16"/>
        <v>12</v>
      </c>
      <c r="B16" s="66">
        <v>42.124048062999996</v>
      </c>
      <c r="C16" s="68">
        <v>-111.160334728</v>
      </c>
      <c r="D16" s="44">
        <f t="shared" si="17"/>
        <v>12</v>
      </c>
      <c r="E16" s="24">
        <f t="shared" si="0"/>
        <v>42</v>
      </c>
      <c r="F16" s="13">
        <f t="shared" si="1"/>
        <v>7.4428837799997893</v>
      </c>
      <c r="G16" s="37" t="str">
        <f t="shared" si="2"/>
        <v>42 7.4428838</v>
      </c>
      <c r="H16" s="48">
        <f t="shared" si="3"/>
        <v>-111</v>
      </c>
      <c r="I16" s="49">
        <f t="shared" si="4"/>
        <v>9.6200836799997091</v>
      </c>
      <c r="J16" s="73" t="str">
        <f t="shared" si="5"/>
        <v>-111 9.6200837</v>
      </c>
      <c r="K16" s="44">
        <f t="shared" si="18"/>
        <v>12</v>
      </c>
      <c r="L16" s="25">
        <f t="shared" si="6"/>
        <v>42</v>
      </c>
      <c r="M16" s="12">
        <f t="shared" si="7"/>
        <v>7</v>
      </c>
      <c r="N16" s="13">
        <f t="shared" si="8"/>
        <v>26.57302679998736</v>
      </c>
      <c r="O16" s="77" t="str">
        <f t="shared" si="9"/>
        <v>42 7 26.5730268</v>
      </c>
      <c r="P16" s="35">
        <f t="shared" si="10"/>
        <v>-111</v>
      </c>
      <c r="Q16" s="12">
        <f t="shared" si="11"/>
        <v>9</v>
      </c>
      <c r="R16" s="13">
        <f t="shared" si="12"/>
        <v>37.205020799982549</v>
      </c>
      <c r="S16" s="81" t="str">
        <f t="shared" si="13"/>
        <v>-111 9 37.2050208</v>
      </c>
      <c r="T16" s="44">
        <f t="shared" si="19"/>
        <v>12</v>
      </c>
      <c r="U16" s="96">
        <f>B16*60*1.150779448</f>
        <v>2908.5293266478761</v>
      </c>
      <c r="V16" s="96">
        <f>C16*60*1.150779448</f>
        <v>-7675.2617182669837</v>
      </c>
      <c r="W16" s="44">
        <f t="shared" si="20"/>
        <v>12</v>
      </c>
      <c r="X16" s="97">
        <f t="shared" si="14"/>
        <v>15357034.844700785</v>
      </c>
      <c r="Y16" s="97">
        <f t="shared" si="15"/>
        <v>-40525381.872449674</v>
      </c>
    </row>
    <row r="17" spans="1:25" x14ac:dyDescent="0.2">
      <c r="A17" s="44">
        <f t="shared" si="16"/>
        <v>13</v>
      </c>
      <c r="B17" s="66">
        <v>42.124052020000001</v>
      </c>
      <c r="C17" s="68">
        <v>-111.16033414899999</v>
      </c>
      <c r="D17" s="44">
        <f t="shared" si="17"/>
        <v>13</v>
      </c>
      <c r="E17" s="24">
        <f t="shared" si="0"/>
        <v>42</v>
      </c>
      <c r="F17" s="13">
        <f t="shared" si="1"/>
        <v>7.4431212000000357</v>
      </c>
      <c r="G17" s="37" t="str">
        <f t="shared" si="2"/>
        <v>42 7.4431212</v>
      </c>
      <c r="H17" s="48">
        <f t="shared" si="3"/>
        <v>-111</v>
      </c>
      <c r="I17" s="49">
        <f t="shared" si="4"/>
        <v>9.6200489399996059</v>
      </c>
      <c r="J17" s="73" t="str">
        <f t="shared" si="5"/>
        <v>-111 9.6200489</v>
      </c>
      <c r="K17" s="44">
        <f t="shared" si="18"/>
        <v>13</v>
      </c>
      <c r="L17" s="25">
        <f t="shared" si="6"/>
        <v>42</v>
      </c>
      <c r="M17" s="12">
        <f t="shared" si="7"/>
        <v>7</v>
      </c>
      <c r="N17" s="13">
        <f t="shared" si="8"/>
        <v>26.587272000002145</v>
      </c>
      <c r="O17" s="77" t="str">
        <f t="shared" si="9"/>
        <v>42 7 26.5872720</v>
      </c>
      <c r="P17" s="35">
        <f t="shared" si="10"/>
        <v>-111</v>
      </c>
      <c r="Q17" s="12">
        <f t="shared" si="11"/>
        <v>9</v>
      </c>
      <c r="R17" s="13">
        <f t="shared" si="12"/>
        <v>37.202936399976352</v>
      </c>
      <c r="S17" s="81" t="str">
        <f t="shared" si="13"/>
        <v>-111 9 37.2029364</v>
      </c>
      <c r="T17" s="44">
        <f t="shared" si="19"/>
        <v>13</v>
      </c>
      <c r="U17" s="96">
        <f>B17*60*1.150779448</f>
        <v>2908.5295998659331</v>
      </c>
      <c r="V17" s="96">
        <f>C17*60*1.150779448</f>
        <v>-7675.2616782889063</v>
      </c>
      <c r="W17" s="44">
        <f t="shared" si="20"/>
        <v>13</v>
      </c>
      <c r="X17" s="97">
        <f t="shared" si="14"/>
        <v>15357036.287292127</v>
      </c>
      <c r="Y17" s="97">
        <f t="shared" si="15"/>
        <v>-40525381.661365427</v>
      </c>
    </row>
    <row r="18" spans="1:25" x14ac:dyDescent="0.2">
      <c r="A18" s="44">
        <f t="shared" si="16"/>
        <v>14</v>
      </c>
      <c r="B18" s="67">
        <v>42.124078150000003</v>
      </c>
      <c r="C18" s="69">
        <v>-111.1603312</v>
      </c>
      <c r="D18" s="44">
        <f t="shared" si="17"/>
        <v>14</v>
      </c>
      <c r="E18" s="24">
        <f t="shared" si="0"/>
        <v>42</v>
      </c>
      <c r="F18" s="13">
        <f t="shared" si="1"/>
        <v>7.4446890000001531</v>
      </c>
      <c r="G18" s="37" t="str">
        <f t="shared" si="2"/>
        <v>42 7.4446890</v>
      </c>
      <c r="H18" s="48">
        <f t="shared" si="3"/>
        <v>-111</v>
      </c>
      <c r="I18" s="49">
        <f t="shared" si="4"/>
        <v>9.6198720000001003</v>
      </c>
      <c r="J18" s="73" t="str">
        <f t="shared" si="5"/>
        <v>-111 9.6198720</v>
      </c>
      <c r="K18" s="44">
        <f t="shared" si="18"/>
        <v>14</v>
      </c>
      <c r="L18" s="25">
        <f t="shared" si="6"/>
        <v>42</v>
      </c>
      <c r="M18" s="12">
        <f t="shared" si="7"/>
        <v>7</v>
      </c>
      <c r="N18" s="13">
        <f t="shared" si="8"/>
        <v>26.681340000009186</v>
      </c>
      <c r="O18" s="77" t="str">
        <f t="shared" si="9"/>
        <v>42 7 26.6813400</v>
      </c>
      <c r="P18" s="35">
        <f t="shared" si="10"/>
        <v>-111</v>
      </c>
      <c r="Q18" s="12">
        <f t="shared" si="11"/>
        <v>9</v>
      </c>
      <c r="R18" s="13">
        <f t="shared" si="12"/>
        <v>37.192320000006021</v>
      </c>
      <c r="S18" s="81" t="str">
        <f t="shared" si="13"/>
        <v>-111 9 37.1923200</v>
      </c>
      <c r="T18" s="44">
        <f t="shared" si="19"/>
        <v>14</v>
      </c>
      <c r="U18" s="96">
        <f>B18*60*1.150779448</f>
        <v>2908.5314040579515</v>
      </c>
      <c r="V18" s="96">
        <f>C18*60*1.150779448</f>
        <v>-7675.261474669991</v>
      </c>
      <c r="W18" s="44">
        <f t="shared" si="20"/>
        <v>14</v>
      </c>
      <c r="X18" s="97">
        <f t="shared" si="14"/>
        <v>15357045.813425984</v>
      </c>
      <c r="Y18" s="97">
        <f t="shared" si="15"/>
        <v>-40525380.586257555</v>
      </c>
    </row>
    <row r="19" spans="1:25" x14ac:dyDescent="0.2">
      <c r="A19" s="44">
        <f t="shared" si="16"/>
        <v>15</v>
      </c>
      <c r="B19" s="66">
        <v>42.124107440000003</v>
      </c>
      <c r="C19" s="68">
        <v>-111.160337</v>
      </c>
      <c r="D19" s="44">
        <f t="shared" si="17"/>
        <v>15</v>
      </c>
      <c r="E19" s="24">
        <f t="shared" si="0"/>
        <v>42</v>
      </c>
      <c r="F19" s="13">
        <f t="shared" si="1"/>
        <v>7.446446400000184</v>
      </c>
      <c r="G19" s="37" t="str">
        <f t="shared" si="2"/>
        <v>42 7.4464464</v>
      </c>
      <c r="H19" s="48">
        <f t="shared" si="3"/>
        <v>-111</v>
      </c>
      <c r="I19" s="49">
        <f t="shared" si="4"/>
        <v>9.6202199999999038</v>
      </c>
      <c r="J19" s="73" t="str">
        <f t="shared" si="5"/>
        <v>-111 9.6202200</v>
      </c>
      <c r="K19" s="44">
        <f t="shared" si="18"/>
        <v>15</v>
      </c>
      <c r="L19" s="25">
        <f t="shared" si="6"/>
        <v>42</v>
      </c>
      <c r="M19" s="12">
        <f t="shared" si="7"/>
        <v>7</v>
      </c>
      <c r="N19" s="13">
        <f t="shared" si="8"/>
        <v>26.786784000011039</v>
      </c>
      <c r="O19" s="77" t="str">
        <f t="shared" si="9"/>
        <v>42 7 26.7867840</v>
      </c>
      <c r="P19" s="35">
        <f t="shared" si="10"/>
        <v>-111</v>
      </c>
      <c r="Q19" s="12">
        <f t="shared" si="11"/>
        <v>9</v>
      </c>
      <c r="R19" s="13">
        <f t="shared" si="12"/>
        <v>37.213199999994231</v>
      </c>
      <c r="S19" s="81" t="str">
        <f t="shared" si="13"/>
        <v>-111 9 37.2132000</v>
      </c>
      <c r="T19" s="44">
        <f t="shared" si="19"/>
        <v>15</v>
      </c>
      <c r="U19" s="96">
        <f>B19*60*1.150779448</f>
        <v>2908.5334264377539</v>
      </c>
      <c r="V19" s="96">
        <f>C19*60*1.150779448</f>
        <v>-7675.2618751412383</v>
      </c>
      <c r="W19" s="44">
        <f t="shared" si="20"/>
        <v>15</v>
      </c>
      <c r="X19" s="97">
        <f t="shared" si="14"/>
        <v>15357056.49159134</v>
      </c>
      <c r="Y19" s="97">
        <f t="shared" si="15"/>
        <v>-40525382.700745739</v>
      </c>
    </row>
    <row r="20" spans="1:25" x14ac:dyDescent="0.2">
      <c r="A20" s="44">
        <f t="shared" si="16"/>
        <v>16</v>
      </c>
      <c r="B20" s="66">
        <v>42.124219359999998</v>
      </c>
      <c r="C20" s="68">
        <v>-111.1603211</v>
      </c>
      <c r="D20" s="44">
        <f t="shared" si="17"/>
        <v>16</v>
      </c>
      <c r="E20" s="24">
        <f t="shared" si="0"/>
        <v>42</v>
      </c>
      <c r="F20" s="13">
        <f t="shared" si="1"/>
        <v>7.4531615999998735</v>
      </c>
      <c r="G20" s="37" t="str">
        <f t="shared" si="2"/>
        <v>42 7.4531616</v>
      </c>
      <c r="H20" s="48">
        <f t="shared" si="3"/>
        <v>-111</v>
      </c>
      <c r="I20" s="49">
        <f t="shared" si="4"/>
        <v>9.6192660000002661</v>
      </c>
      <c r="J20" s="73" t="str">
        <f t="shared" si="5"/>
        <v>-111 9.6192660</v>
      </c>
      <c r="K20" s="44">
        <f t="shared" si="18"/>
        <v>16</v>
      </c>
      <c r="L20" s="25">
        <f t="shared" si="6"/>
        <v>42</v>
      </c>
      <c r="M20" s="12">
        <f t="shared" si="7"/>
        <v>7</v>
      </c>
      <c r="N20" s="13">
        <f t="shared" si="8"/>
        <v>27.189695999992409</v>
      </c>
      <c r="O20" s="77" t="str">
        <f t="shared" si="9"/>
        <v>42 7 27.1896960</v>
      </c>
      <c r="P20" s="35">
        <f t="shared" si="10"/>
        <v>-111</v>
      </c>
      <c r="Q20" s="12">
        <f t="shared" si="11"/>
        <v>9</v>
      </c>
      <c r="R20" s="13">
        <f t="shared" si="12"/>
        <v>37.155960000015966</v>
      </c>
      <c r="S20" s="81" t="str">
        <f t="shared" si="13"/>
        <v>-111 9 37.1559600</v>
      </c>
      <c r="T20" s="44">
        <f t="shared" si="19"/>
        <v>16</v>
      </c>
      <c r="U20" s="96">
        <f>B20*60*1.150779448</f>
        <v>2908.5411541519024</v>
      </c>
      <c r="V20" s="96">
        <f>C20*60*1.150779448</f>
        <v>-7675.2607772976462</v>
      </c>
      <c r="W20" s="44">
        <f t="shared" si="20"/>
        <v>16</v>
      </c>
      <c r="X20" s="97">
        <f t="shared" si="14"/>
        <v>15357097.293922044</v>
      </c>
      <c r="Y20" s="97">
        <f t="shared" si="15"/>
        <v>-40525376.904131569</v>
      </c>
    </row>
    <row r="21" spans="1:25" x14ac:dyDescent="0.2">
      <c r="A21" s="44">
        <f t="shared" si="16"/>
        <v>17</v>
      </c>
      <c r="B21" s="66">
        <v>42.124284500000002</v>
      </c>
      <c r="C21" s="68">
        <v>-111.1603119</v>
      </c>
      <c r="D21" s="44">
        <f t="shared" si="17"/>
        <v>17</v>
      </c>
      <c r="E21" s="24">
        <f t="shared" si="0"/>
        <v>42</v>
      </c>
      <c r="F21" s="13">
        <f t="shared" si="1"/>
        <v>7.4570700000001011</v>
      </c>
      <c r="G21" s="37" t="str">
        <f t="shared" si="2"/>
        <v>42 7.4570700</v>
      </c>
      <c r="H21" s="48">
        <f t="shared" si="3"/>
        <v>-111</v>
      </c>
      <c r="I21" s="49">
        <f t="shared" si="4"/>
        <v>9.6187139999997839</v>
      </c>
      <c r="J21" s="73" t="str">
        <f t="shared" si="5"/>
        <v>-111 9.6187140</v>
      </c>
      <c r="K21" s="44">
        <f t="shared" si="18"/>
        <v>17</v>
      </c>
      <c r="L21" s="25">
        <f t="shared" si="6"/>
        <v>42</v>
      </c>
      <c r="M21" s="12">
        <f t="shared" si="7"/>
        <v>7</v>
      </c>
      <c r="N21" s="13">
        <f t="shared" si="8"/>
        <v>27.424200000006067</v>
      </c>
      <c r="O21" s="77" t="str">
        <f t="shared" si="9"/>
        <v>42 7 27.4242000</v>
      </c>
      <c r="P21" s="35">
        <f t="shared" si="10"/>
        <v>-111</v>
      </c>
      <c r="Q21" s="12">
        <f t="shared" si="11"/>
        <v>9</v>
      </c>
      <c r="R21" s="13">
        <f t="shared" si="12"/>
        <v>37.122839999987036</v>
      </c>
      <c r="S21" s="81" t="str">
        <f t="shared" si="13"/>
        <v>-111 9 37.1228400</v>
      </c>
      <c r="T21" s="44">
        <f t="shared" si="19"/>
        <v>17</v>
      </c>
      <c r="U21" s="96">
        <f>B21*60*1.150779448</f>
        <v>2908.5456518582973</v>
      </c>
      <c r="V21" s="96">
        <f>C21*60*1.150779448</f>
        <v>-7675.26014206739</v>
      </c>
      <c r="W21" s="44">
        <f t="shared" si="20"/>
        <v>17</v>
      </c>
      <c r="X21" s="97">
        <f t="shared" si="14"/>
        <v>15357121.041811811</v>
      </c>
      <c r="Y21" s="97">
        <f t="shared" si="15"/>
        <v>-40525373.550115816</v>
      </c>
    </row>
    <row r="22" spans="1:25" x14ac:dyDescent="0.2">
      <c r="A22" s="44">
        <f t="shared" si="16"/>
        <v>18</v>
      </c>
      <c r="B22" s="66">
        <v>42.124396869999998</v>
      </c>
      <c r="C22" s="68">
        <v>-111.160295</v>
      </c>
      <c r="D22" s="44">
        <f t="shared" si="17"/>
        <v>18</v>
      </c>
      <c r="E22" s="24">
        <f t="shared" si="0"/>
        <v>42</v>
      </c>
      <c r="F22" s="13">
        <f t="shared" si="1"/>
        <v>7.463812199999893</v>
      </c>
      <c r="G22" s="37" t="str">
        <f t="shared" si="2"/>
        <v>42 7.4638122</v>
      </c>
      <c r="H22" s="48">
        <f t="shared" si="3"/>
        <v>-111</v>
      </c>
      <c r="I22" s="49">
        <f t="shared" si="4"/>
        <v>9.6177000000002977</v>
      </c>
      <c r="J22" s="73" t="str">
        <f t="shared" si="5"/>
        <v>-111 9.6177000</v>
      </c>
      <c r="K22" s="44">
        <f t="shared" si="18"/>
        <v>18</v>
      </c>
      <c r="L22" s="25">
        <f t="shared" si="6"/>
        <v>42</v>
      </c>
      <c r="M22" s="12">
        <f t="shared" si="7"/>
        <v>7</v>
      </c>
      <c r="N22" s="13">
        <f t="shared" si="8"/>
        <v>27.828731999993579</v>
      </c>
      <c r="O22" s="77" t="str">
        <f t="shared" si="9"/>
        <v>42 7 27.8287320</v>
      </c>
      <c r="P22" s="35">
        <f t="shared" si="10"/>
        <v>-111</v>
      </c>
      <c r="Q22" s="12">
        <f t="shared" si="11"/>
        <v>9</v>
      </c>
      <c r="R22" s="13">
        <f t="shared" si="12"/>
        <v>37.062000000017861</v>
      </c>
      <c r="S22" s="81" t="str">
        <f t="shared" si="13"/>
        <v>-111 9 37.0620000</v>
      </c>
      <c r="T22" s="44">
        <f t="shared" si="19"/>
        <v>18</v>
      </c>
      <c r="U22" s="96">
        <f>B22*60*1.150779448</f>
        <v>2908.5534106434911</v>
      </c>
      <c r="V22" s="96">
        <f>C22*60*1.150779448</f>
        <v>-7675.2589751770302</v>
      </c>
      <c r="W22" s="44">
        <f t="shared" si="20"/>
        <v>18</v>
      </c>
      <c r="X22" s="97">
        <f t="shared" si="14"/>
        <v>15357162.008197634</v>
      </c>
      <c r="Y22" s="97">
        <f t="shared" si="15"/>
        <v>-40525367.388934717</v>
      </c>
    </row>
    <row r="23" spans="1:25" x14ac:dyDescent="0.2">
      <c r="A23" s="44">
        <f t="shared" si="16"/>
        <v>19</v>
      </c>
      <c r="B23" s="66">
        <v>42.124467690000003</v>
      </c>
      <c r="C23" s="68">
        <v>-111.1602839</v>
      </c>
      <c r="D23" s="44">
        <f t="shared" si="17"/>
        <v>19</v>
      </c>
      <c r="E23" s="24">
        <f t="shared" si="0"/>
        <v>42</v>
      </c>
      <c r="F23" s="13">
        <f t="shared" si="1"/>
        <v>7.468061400000181</v>
      </c>
      <c r="G23" s="37" t="str">
        <f t="shared" si="2"/>
        <v>42 7.4680614</v>
      </c>
      <c r="H23" s="48">
        <f t="shared" si="3"/>
        <v>-111</v>
      </c>
      <c r="I23" s="49">
        <f t="shared" si="4"/>
        <v>9.6170339999997623</v>
      </c>
      <c r="J23" s="73" t="str">
        <f t="shared" si="5"/>
        <v>-111 9.6170340</v>
      </c>
      <c r="K23" s="44">
        <f t="shared" si="18"/>
        <v>19</v>
      </c>
      <c r="L23" s="25">
        <f t="shared" si="6"/>
        <v>42</v>
      </c>
      <c r="M23" s="12">
        <f t="shared" si="7"/>
        <v>7</v>
      </c>
      <c r="N23" s="13">
        <f t="shared" si="8"/>
        <v>28.083684000010862</v>
      </c>
      <c r="O23" s="77" t="str">
        <f t="shared" si="9"/>
        <v>42 7 28.0836840</v>
      </c>
      <c r="P23" s="35">
        <f t="shared" si="10"/>
        <v>-111</v>
      </c>
      <c r="Q23" s="12">
        <f t="shared" si="11"/>
        <v>9</v>
      </c>
      <c r="R23" s="13">
        <f t="shared" si="12"/>
        <v>37.022039999985736</v>
      </c>
      <c r="S23" s="81" t="str">
        <f t="shared" si="13"/>
        <v>-111 9 37.0220400</v>
      </c>
      <c r="T23" s="44">
        <f t="shared" si="19"/>
        <v>19</v>
      </c>
      <c r="U23" s="96">
        <f>B23*60*1.150779448</f>
        <v>2908.5583005355224</v>
      </c>
      <c r="V23" s="96">
        <f>C23*60*1.150779448</f>
        <v>-7675.2582087579167</v>
      </c>
      <c r="W23" s="44">
        <f t="shared" si="20"/>
        <v>19</v>
      </c>
      <c r="X23" s="97">
        <f t="shared" si="14"/>
        <v>15357187.826827558</v>
      </c>
      <c r="Y23" s="97">
        <f t="shared" si="15"/>
        <v>-40525363.342241801</v>
      </c>
    </row>
    <row r="24" spans="1:25" x14ac:dyDescent="0.2">
      <c r="A24" s="44">
        <f t="shared" si="16"/>
        <v>20</v>
      </c>
      <c r="B24" s="66">
        <v>42.124505329999998</v>
      </c>
      <c r="C24" s="68">
        <v>-111.1602784</v>
      </c>
      <c r="D24" s="44">
        <f t="shared" si="17"/>
        <v>20</v>
      </c>
      <c r="E24" s="24">
        <f t="shared" si="0"/>
        <v>42</v>
      </c>
      <c r="F24" s="13">
        <f t="shared" si="1"/>
        <v>7.4703197999998849</v>
      </c>
      <c r="G24" s="37" t="str">
        <f t="shared" si="2"/>
        <v>42 7.4703198</v>
      </c>
      <c r="H24" s="48">
        <f t="shared" si="3"/>
        <v>-111</v>
      </c>
      <c r="I24" s="49">
        <f t="shared" si="4"/>
        <v>9.6167039999997428</v>
      </c>
      <c r="J24" s="73" t="str">
        <f t="shared" si="5"/>
        <v>-111 9.6167040</v>
      </c>
      <c r="K24" s="44">
        <f t="shared" si="18"/>
        <v>20</v>
      </c>
      <c r="L24" s="25">
        <f t="shared" si="6"/>
        <v>42</v>
      </c>
      <c r="M24" s="12">
        <f t="shared" si="7"/>
        <v>7</v>
      </c>
      <c r="N24" s="13">
        <f t="shared" si="8"/>
        <v>28.219187999993096</v>
      </c>
      <c r="O24" s="77" t="str">
        <f t="shared" si="9"/>
        <v>42 7 28.2191880</v>
      </c>
      <c r="P24" s="35">
        <f t="shared" si="10"/>
        <v>-111</v>
      </c>
      <c r="Q24" s="12">
        <f t="shared" si="11"/>
        <v>9</v>
      </c>
      <c r="R24" s="13">
        <f t="shared" si="12"/>
        <v>37.002239999984567</v>
      </c>
      <c r="S24" s="81" t="str">
        <f t="shared" si="13"/>
        <v>-111 9 37.0022400</v>
      </c>
      <c r="T24" s="44">
        <f t="shared" si="19"/>
        <v>20</v>
      </c>
      <c r="U24" s="96">
        <f>B24*60*1.150779448</f>
        <v>2908.560899455827</v>
      </c>
      <c r="V24" s="96">
        <f>C24*60*1.150779448</f>
        <v>-7675.2578290006995</v>
      </c>
      <c r="W24" s="44">
        <f t="shared" si="20"/>
        <v>20</v>
      </c>
      <c r="X24" s="97">
        <f t="shared" si="14"/>
        <v>15357201.549126767</v>
      </c>
      <c r="Y24" s="97">
        <f t="shared" si="15"/>
        <v>-40525361.337123692</v>
      </c>
    </row>
    <row r="25" spans="1:25" x14ac:dyDescent="0.2">
      <c r="A25" s="44">
        <f t="shared" si="16"/>
        <v>21</v>
      </c>
      <c r="B25" s="66">
        <v>42.124582199999999</v>
      </c>
      <c r="C25" s="68">
        <v>-111.160267</v>
      </c>
      <c r="D25" s="44">
        <f t="shared" si="17"/>
        <v>21</v>
      </c>
      <c r="E25" s="24">
        <f t="shared" si="0"/>
        <v>42</v>
      </c>
      <c r="F25" s="13">
        <f t="shared" si="1"/>
        <v>7.4749319999999386</v>
      </c>
      <c r="G25" s="37" t="str">
        <f t="shared" si="2"/>
        <v>42 7.4749320</v>
      </c>
      <c r="H25" s="48">
        <f t="shared" si="3"/>
        <v>-111</v>
      </c>
      <c r="I25" s="49">
        <f t="shared" si="4"/>
        <v>9.616020000000276</v>
      </c>
      <c r="J25" s="73" t="str">
        <f t="shared" si="5"/>
        <v>-111 9.6160200</v>
      </c>
      <c r="K25" s="44">
        <f t="shared" si="18"/>
        <v>21</v>
      </c>
      <c r="L25" s="25">
        <f t="shared" si="6"/>
        <v>42</v>
      </c>
      <c r="M25" s="12">
        <f t="shared" si="7"/>
        <v>7</v>
      </c>
      <c r="N25" s="13">
        <f t="shared" si="8"/>
        <v>28.495919999996318</v>
      </c>
      <c r="O25" s="77" t="str">
        <f t="shared" si="9"/>
        <v>42 7 28.4959200</v>
      </c>
      <c r="P25" s="35">
        <f t="shared" si="10"/>
        <v>-111</v>
      </c>
      <c r="Q25" s="12">
        <f t="shared" si="11"/>
        <v>9</v>
      </c>
      <c r="R25" s="13">
        <f t="shared" si="12"/>
        <v>36.961200000016561</v>
      </c>
      <c r="S25" s="81" t="str">
        <f t="shared" si="13"/>
        <v>-111 9 36.9612000</v>
      </c>
      <c r="T25" s="44">
        <f t="shared" si="19"/>
        <v>21</v>
      </c>
      <c r="U25" s="96">
        <f>B25*60*1.150779448</f>
        <v>2908.5662070807975</v>
      </c>
      <c r="V25" s="96">
        <f>C25*60*1.150779448</f>
        <v>-7675.2570418675577</v>
      </c>
      <c r="W25" s="44">
        <f t="shared" si="20"/>
        <v>21</v>
      </c>
      <c r="X25" s="97">
        <f t="shared" si="14"/>
        <v>15357229.573386611</v>
      </c>
      <c r="Y25" s="97">
        <f t="shared" si="15"/>
        <v>-40525357.181060702</v>
      </c>
    </row>
    <row r="26" spans="1:25" x14ac:dyDescent="0.2">
      <c r="A26" s="44">
        <f t="shared" si="16"/>
        <v>22</v>
      </c>
      <c r="B26" s="66">
        <v>42.124613359999998</v>
      </c>
      <c r="C26" s="68">
        <v>-111.1602623</v>
      </c>
      <c r="D26" s="44">
        <f t="shared" si="17"/>
        <v>22</v>
      </c>
      <c r="E26" s="24">
        <f t="shared" si="0"/>
        <v>42</v>
      </c>
      <c r="F26" s="13">
        <f t="shared" si="1"/>
        <v>7.4768015999998738</v>
      </c>
      <c r="G26" s="37" t="str">
        <f t="shared" si="2"/>
        <v>42 7.4768016</v>
      </c>
      <c r="H26" s="48">
        <f t="shared" si="3"/>
        <v>-111</v>
      </c>
      <c r="I26" s="49">
        <f t="shared" si="4"/>
        <v>9.6157379999999648</v>
      </c>
      <c r="J26" s="73" t="str">
        <f t="shared" si="5"/>
        <v>-111 9.6157380</v>
      </c>
      <c r="K26" s="44">
        <f t="shared" si="18"/>
        <v>22</v>
      </c>
      <c r="L26" s="25">
        <f t="shared" si="6"/>
        <v>42</v>
      </c>
      <c r="M26" s="12">
        <f t="shared" si="7"/>
        <v>7</v>
      </c>
      <c r="N26" s="13">
        <f t="shared" si="8"/>
        <v>28.608095999992429</v>
      </c>
      <c r="O26" s="77" t="str">
        <f t="shared" si="9"/>
        <v>42 7 28.6080960</v>
      </c>
      <c r="P26" s="35">
        <f t="shared" si="10"/>
        <v>-111</v>
      </c>
      <c r="Q26" s="12">
        <f t="shared" si="11"/>
        <v>9</v>
      </c>
      <c r="R26" s="13">
        <f t="shared" si="12"/>
        <v>36.944279999997889</v>
      </c>
      <c r="S26" s="81" t="str">
        <f t="shared" si="13"/>
        <v>-111 9 36.9442800</v>
      </c>
      <c r="T26" s="44">
        <f t="shared" si="19"/>
        <v>22</v>
      </c>
      <c r="U26" s="96">
        <f>B26*60*1.150779448</f>
        <v>2908.5683585780534</v>
      </c>
      <c r="V26" s="96">
        <f>C26*60*1.150779448</f>
        <v>-7675.2567173477528</v>
      </c>
      <c r="W26" s="44">
        <f t="shared" si="20"/>
        <v>22</v>
      </c>
      <c r="X26" s="97">
        <f t="shared" si="14"/>
        <v>15357240.933292123</v>
      </c>
      <c r="Y26" s="97">
        <f t="shared" si="15"/>
        <v>-40525355.467596136</v>
      </c>
    </row>
    <row r="27" spans="1:25" x14ac:dyDescent="0.2">
      <c r="A27" s="44">
        <f t="shared" si="16"/>
        <v>23</v>
      </c>
      <c r="B27" s="66">
        <v>42.124613420000003</v>
      </c>
      <c r="C27" s="68">
        <v>-111.1602625</v>
      </c>
      <c r="D27" s="44">
        <f t="shared" si="17"/>
        <v>23</v>
      </c>
      <c r="E27" s="24">
        <f t="shared" si="0"/>
        <v>42</v>
      </c>
      <c r="F27" s="13">
        <f t="shared" si="1"/>
        <v>7.4768052000001717</v>
      </c>
      <c r="G27" s="37" t="str">
        <f t="shared" si="2"/>
        <v>42 7.4768052</v>
      </c>
      <c r="H27" s="48">
        <f t="shared" si="3"/>
        <v>-111</v>
      </c>
      <c r="I27" s="49">
        <f t="shared" si="4"/>
        <v>9.615750000000105</v>
      </c>
      <c r="J27" s="73" t="str">
        <f t="shared" si="5"/>
        <v>-111 9.6157500</v>
      </c>
      <c r="K27" s="44">
        <f t="shared" si="18"/>
        <v>23</v>
      </c>
      <c r="L27" s="25">
        <f t="shared" si="6"/>
        <v>42</v>
      </c>
      <c r="M27" s="12">
        <f t="shared" si="7"/>
        <v>7</v>
      </c>
      <c r="N27" s="13">
        <f t="shared" si="8"/>
        <v>28.608312000010301</v>
      </c>
      <c r="O27" s="77" t="str">
        <f t="shared" si="9"/>
        <v>42 7 28.6083120</v>
      </c>
      <c r="P27" s="35">
        <f t="shared" si="10"/>
        <v>-111</v>
      </c>
      <c r="Q27" s="12">
        <f t="shared" si="11"/>
        <v>9</v>
      </c>
      <c r="R27" s="13">
        <f t="shared" si="12"/>
        <v>36.945000000006303</v>
      </c>
      <c r="S27" s="81" t="str">
        <f t="shared" si="13"/>
        <v>-111 9 36.9450000</v>
      </c>
      <c r="T27" s="44">
        <f t="shared" si="19"/>
        <v>23</v>
      </c>
      <c r="U27" s="96">
        <f>B27*60*1.150779448</f>
        <v>2908.5683627208596</v>
      </c>
      <c r="V27" s="96">
        <f>C27*60*1.150779448</f>
        <v>-7675.2567311571056</v>
      </c>
      <c r="W27" s="44">
        <f t="shared" si="20"/>
        <v>23</v>
      </c>
      <c r="X27" s="97">
        <f t="shared" si="14"/>
        <v>15357240.955166139</v>
      </c>
      <c r="Y27" s="97">
        <f t="shared" si="15"/>
        <v>-40525355.540509515</v>
      </c>
    </row>
    <row r="28" spans="1:25" x14ac:dyDescent="0.2">
      <c r="A28" s="44">
        <f t="shared" si="16"/>
        <v>24</v>
      </c>
      <c r="B28" s="66">
        <v>42.124625999999999</v>
      </c>
      <c r="C28" s="68">
        <v>-111.16026100000001</v>
      </c>
      <c r="D28" s="44">
        <f t="shared" si="17"/>
        <v>24</v>
      </c>
      <c r="E28" s="24">
        <f t="shared" si="0"/>
        <v>42</v>
      </c>
      <c r="F28" s="13">
        <f t="shared" si="1"/>
        <v>7.4775599999999542</v>
      </c>
      <c r="G28" s="37" t="str">
        <f t="shared" si="2"/>
        <v>42 7.4775600</v>
      </c>
      <c r="H28" s="48">
        <f t="shared" si="3"/>
        <v>-111</v>
      </c>
      <c r="I28" s="49">
        <f t="shared" si="4"/>
        <v>9.6156600000003323</v>
      </c>
      <c r="J28" s="73" t="str">
        <f t="shared" si="5"/>
        <v>-111 9.6156600</v>
      </c>
      <c r="K28" s="44">
        <f t="shared" si="18"/>
        <v>24</v>
      </c>
      <c r="L28" s="25">
        <f t="shared" si="6"/>
        <v>42</v>
      </c>
      <c r="M28" s="12">
        <f t="shared" si="7"/>
        <v>7</v>
      </c>
      <c r="N28" s="13">
        <f t="shared" si="8"/>
        <v>28.653599999997255</v>
      </c>
      <c r="O28" s="77" t="str">
        <f t="shared" si="9"/>
        <v>42 7 28.6536000</v>
      </c>
      <c r="P28" s="35">
        <f t="shared" si="10"/>
        <v>-111</v>
      </c>
      <c r="Q28" s="12">
        <f t="shared" si="11"/>
        <v>9</v>
      </c>
      <c r="R28" s="13">
        <f t="shared" si="12"/>
        <v>36.939600000019936</v>
      </c>
      <c r="S28" s="81" t="str">
        <f t="shared" si="13"/>
        <v>-111 9 36.9396000</v>
      </c>
      <c r="T28" s="44">
        <f t="shared" si="19"/>
        <v>24</v>
      </c>
      <c r="U28" s="96">
        <f>B28*60*1.150779448</f>
        <v>2908.5692313291866</v>
      </c>
      <c r="V28" s="96">
        <f>C28*60*1.150779448</f>
        <v>-7675.2566275869558</v>
      </c>
      <c r="W28" s="44">
        <f t="shared" si="20"/>
        <v>24</v>
      </c>
      <c r="X28" s="97">
        <f t="shared" si="14"/>
        <v>15357245.541418105</v>
      </c>
      <c r="Y28" s="97">
        <f t="shared" si="15"/>
        <v>-40525354.993659124</v>
      </c>
    </row>
    <row r="29" spans="1:25" x14ac:dyDescent="0.2">
      <c r="A29" s="44">
        <f t="shared" si="16"/>
        <v>25</v>
      </c>
      <c r="B29" s="66">
        <v>42.124627019999998</v>
      </c>
      <c r="C29" s="68">
        <v>-111.1602608</v>
      </c>
      <c r="D29" s="44">
        <f t="shared" si="17"/>
        <v>25</v>
      </c>
      <c r="E29" s="24">
        <f t="shared" si="0"/>
        <v>42</v>
      </c>
      <c r="F29" s="13">
        <f t="shared" si="1"/>
        <v>7.477621199999902</v>
      </c>
      <c r="G29" s="37" t="str">
        <f t="shared" si="2"/>
        <v>42 7.4776212</v>
      </c>
      <c r="H29" s="48">
        <f t="shared" si="3"/>
        <v>-111</v>
      </c>
      <c r="I29" s="49">
        <f t="shared" si="4"/>
        <v>9.615648000000192</v>
      </c>
      <c r="J29" s="73" t="str">
        <f t="shared" si="5"/>
        <v>-111 9.6156480</v>
      </c>
      <c r="K29" s="44">
        <f t="shared" si="18"/>
        <v>25</v>
      </c>
      <c r="L29" s="25">
        <f t="shared" si="6"/>
        <v>42</v>
      </c>
      <c r="M29" s="12">
        <f t="shared" si="7"/>
        <v>7</v>
      </c>
      <c r="N29" s="13">
        <f t="shared" si="8"/>
        <v>28.657271999994123</v>
      </c>
      <c r="O29" s="77" t="str">
        <f t="shared" si="9"/>
        <v>42 7 28.6572720</v>
      </c>
      <c r="P29" s="35">
        <f t="shared" si="10"/>
        <v>-111</v>
      </c>
      <c r="Q29" s="12">
        <f t="shared" si="11"/>
        <v>9</v>
      </c>
      <c r="R29" s="13">
        <f t="shared" si="12"/>
        <v>36.938880000011522</v>
      </c>
      <c r="S29" s="81" t="str">
        <f t="shared" si="13"/>
        <v>-111 9 36.9388800</v>
      </c>
      <c r="T29" s="44">
        <f t="shared" si="19"/>
        <v>25</v>
      </c>
      <c r="U29" s="96">
        <f>B29*60*1.150779448</f>
        <v>2908.5693017568888</v>
      </c>
      <c r="V29" s="96">
        <f>C29*60*1.150779448</f>
        <v>-7675.2566137776021</v>
      </c>
      <c r="W29" s="44">
        <f t="shared" si="20"/>
        <v>25</v>
      </c>
      <c r="X29" s="97">
        <f t="shared" si="14"/>
        <v>15357245.913276372</v>
      </c>
      <c r="Y29" s="97">
        <f t="shared" si="15"/>
        <v>-40525354.920745738</v>
      </c>
    </row>
    <row r="30" spans="1:25" x14ac:dyDescent="0.2">
      <c r="A30" s="44">
        <f t="shared" si="16"/>
        <v>26</v>
      </c>
      <c r="B30" s="66">
        <v>42.124631739999998</v>
      </c>
      <c r="C30" s="68">
        <v>-111.1602591</v>
      </c>
      <c r="D30" s="44">
        <f t="shared" si="17"/>
        <v>26</v>
      </c>
      <c r="E30" s="24">
        <f t="shared" si="0"/>
        <v>42</v>
      </c>
      <c r="F30" s="13">
        <f t="shared" si="1"/>
        <v>7.4779043999998862</v>
      </c>
      <c r="G30" s="37" t="str">
        <f t="shared" si="2"/>
        <v>42 7.4779044</v>
      </c>
      <c r="H30" s="48">
        <f t="shared" si="3"/>
        <v>-111</v>
      </c>
      <c r="I30" s="49">
        <f t="shared" si="4"/>
        <v>9.615546000000279</v>
      </c>
      <c r="J30" s="73" t="str">
        <f t="shared" si="5"/>
        <v>-111 9.6155460</v>
      </c>
      <c r="K30" s="44">
        <f t="shared" si="18"/>
        <v>26</v>
      </c>
      <c r="L30" s="25">
        <f t="shared" si="6"/>
        <v>42</v>
      </c>
      <c r="M30" s="12">
        <f t="shared" si="7"/>
        <v>7</v>
      </c>
      <c r="N30" s="13">
        <f t="shared" si="8"/>
        <v>28.674263999993173</v>
      </c>
      <c r="O30" s="77" t="str">
        <f t="shared" si="9"/>
        <v>42 7 28.6742640</v>
      </c>
      <c r="P30" s="35">
        <f t="shared" si="10"/>
        <v>-111</v>
      </c>
      <c r="Q30" s="12">
        <f t="shared" si="11"/>
        <v>9</v>
      </c>
      <c r="R30" s="13">
        <f t="shared" si="12"/>
        <v>36.932760000016742</v>
      </c>
      <c r="S30" s="81" t="str">
        <f t="shared" si="13"/>
        <v>-111 9 36.9327600</v>
      </c>
      <c r="T30" s="44">
        <f t="shared" si="19"/>
        <v>26</v>
      </c>
      <c r="U30" s="96">
        <f>B30*60*1.150779448</f>
        <v>2908.5696276576282</v>
      </c>
      <c r="V30" s="96">
        <f>C30*60*1.150779448</f>
        <v>-7675.2564963980985</v>
      </c>
      <c r="W30" s="44">
        <f t="shared" si="20"/>
        <v>26</v>
      </c>
      <c r="X30" s="97">
        <f t="shared" si="14"/>
        <v>15357247.634032277</v>
      </c>
      <c r="Y30" s="97">
        <f t="shared" si="15"/>
        <v>-40525354.300981961</v>
      </c>
    </row>
    <row r="31" spans="1:25" x14ac:dyDescent="0.2">
      <c r="A31" s="44">
        <f t="shared" si="16"/>
        <v>27</v>
      </c>
      <c r="B31" s="66">
        <v>42.124636639999999</v>
      </c>
      <c r="C31" s="68">
        <v>-111.16025430000001</v>
      </c>
      <c r="D31" s="44">
        <f t="shared" si="17"/>
        <v>27</v>
      </c>
      <c r="E31" s="24">
        <f t="shared" si="0"/>
        <v>42</v>
      </c>
      <c r="F31" s="13">
        <f t="shared" si="1"/>
        <v>7.4781983999999113</v>
      </c>
      <c r="G31" s="37" t="str">
        <f t="shared" si="2"/>
        <v>42 7.4781984</v>
      </c>
      <c r="H31" s="48">
        <f t="shared" si="3"/>
        <v>-111</v>
      </c>
      <c r="I31" s="49">
        <f t="shared" si="4"/>
        <v>9.615258000000324</v>
      </c>
      <c r="J31" s="73" t="str">
        <f t="shared" si="5"/>
        <v>-111 9.6152580</v>
      </c>
      <c r="K31" s="44">
        <f t="shared" si="18"/>
        <v>27</v>
      </c>
      <c r="L31" s="25">
        <f t="shared" si="6"/>
        <v>42</v>
      </c>
      <c r="M31" s="12">
        <f t="shared" si="7"/>
        <v>7</v>
      </c>
      <c r="N31" s="13">
        <f t="shared" si="8"/>
        <v>28.691903999994679</v>
      </c>
      <c r="O31" s="77" t="str">
        <f t="shared" si="9"/>
        <v>42 7 28.6919040</v>
      </c>
      <c r="P31" s="35">
        <f t="shared" si="10"/>
        <v>-111</v>
      </c>
      <c r="Q31" s="12">
        <f t="shared" si="11"/>
        <v>9</v>
      </c>
      <c r="R31" s="13">
        <f t="shared" si="12"/>
        <v>36.915480000019443</v>
      </c>
      <c r="S31" s="81" t="str">
        <f t="shared" si="13"/>
        <v>-111 9 36.9154800</v>
      </c>
      <c r="T31" s="44">
        <f t="shared" si="19"/>
        <v>27</v>
      </c>
      <c r="U31" s="96">
        <f>B31*60*1.150779448</f>
        <v>2908.5699659867864</v>
      </c>
      <c r="V31" s="96">
        <f>C31*60*1.150779448</f>
        <v>-7675.2561649736181</v>
      </c>
      <c r="W31" s="44">
        <f t="shared" si="20"/>
        <v>27</v>
      </c>
      <c r="X31" s="97">
        <f t="shared" si="14"/>
        <v>15357249.420410233</v>
      </c>
      <c r="Y31" s="97">
        <f t="shared" si="15"/>
        <v>-40525352.551060706</v>
      </c>
    </row>
    <row r="32" spans="1:25" x14ac:dyDescent="0.2">
      <c r="A32" s="44">
        <f t="shared" si="16"/>
        <v>28</v>
      </c>
      <c r="B32" s="66">
        <v>42.124662389999997</v>
      </c>
      <c r="C32" s="68">
        <v>-111.1602194</v>
      </c>
      <c r="D32" s="44">
        <f t="shared" si="17"/>
        <v>28</v>
      </c>
      <c r="E32" s="24">
        <f t="shared" si="0"/>
        <v>42</v>
      </c>
      <c r="F32" s="13">
        <f t="shared" si="1"/>
        <v>7.4797433999998475</v>
      </c>
      <c r="G32" s="37" t="str">
        <f t="shared" si="2"/>
        <v>42 7.4797434</v>
      </c>
      <c r="H32" s="48">
        <f t="shared" si="3"/>
        <v>-111</v>
      </c>
      <c r="I32" s="49">
        <f t="shared" si="4"/>
        <v>9.6131640000001539</v>
      </c>
      <c r="J32" s="73" t="str">
        <f t="shared" si="5"/>
        <v>-111 9.6131640</v>
      </c>
      <c r="K32" s="44">
        <f t="shared" si="18"/>
        <v>28</v>
      </c>
      <c r="L32" s="25">
        <f t="shared" si="6"/>
        <v>42</v>
      </c>
      <c r="M32" s="12">
        <f t="shared" si="7"/>
        <v>7</v>
      </c>
      <c r="N32" s="13">
        <f t="shared" si="8"/>
        <v>28.78460399999085</v>
      </c>
      <c r="O32" s="77" t="str">
        <f t="shared" si="9"/>
        <v>42 7 28.7846040</v>
      </c>
      <c r="P32" s="35">
        <f t="shared" si="10"/>
        <v>-111</v>
      </c>
      <c r="Q32" s="12">
        <f t="shared" si="11"/>
        <v>9</v>
      </c>
      <c r="R32" s="13">
        <f t="shared" si="12"/>
        <v>36.789840000009235</v>
      </c>
      <c r="S32" s="81" t="str">
        <f t="shared" si="13"/>
        <v>-111 9 36.7898400</v>
      </c>
      <c r="T32" s="44">
        <f t="shared" si="19"/>
        <v>28</v>
      </c>
      <c r="U32" s="96">
        <f>B32*60*1.150779448</f>
        <v>2908.5717439410332</v>
      </c>
      <c r="V32" s="96">
        <f>C32*60*1.150779448</f>
        <v>-7675.2537552414533</v>
      </c>
      <c r="W32" s="44">
        <f t="shared" si="20"/>
        <v>28</v>
      </c>
      <c r="X32" s="97">
        <f t="shared" si="14"/>
        <v>15357258.808008656</v>
      </c>
      <c r="Y32" s="97">
        <f t="shared" si="15"/>
        <v>-40525339.827674873</v>
      </c>
    </row>
    <row r="33" spans="1:25" x14ac:dyDescent="0.2">
      <c r="A33" s="44">
        <f t="shared" si="16"/>
        <v>29</v>
      </c>
      <c r="B33" s="66">
        <v>42.124685540000002</v>
      </c>
      <c r="C33" s="68">
        <v>-111.1601874</v>
      </c>
      <c r="D33" s="44">
        <f t="shared" si="17"/>
        <v>29</v>
      </c>
      <c r="E33" s="24">
        <f t="shared" si="0"/>
        <v>42</v>
      </c>
      <c r="F33" s="13">
        <f t="shared" si="1"/>
        <v>7.4811324000000923</v>
      </c>
      <c r="G33" s="37" t="str">
        <f t="shared" si="2"/>
        <v>42 7.4811324</v>
      </c>
      <c r="H33" s="48">
        <f t="shared" si="3"/>
        <v>-111</v>
      </c>
      <c r="I33" s="49">
        <f t="shared" si="4"/>
        <v>9.6112439999998855</v>
      </c>
      <c r="J33" s="73" t="str">
        <f t="shared" si="5"/>
        <v>-111 9.6112440</v>
      </c>
      <c r="K33" s="44">
        <f t="shared" si="18"/>
        <v>29</v>
      </c>
      <c r="L33" s="25">
        <f t="shared" si="6"/>
        <v>42</v>
      </c>
      <c r="M33" s="12">
        <f t="shared" si="7"/>
        <v>7</v>
      </c>
      <c r="N33" s="13">
        <f t="shared" si="8"/>
        <v>28.867944000005537</v>
      </c>
      <c r="O33" s="77" t="str">
        <f t="shared" si="9"/>
        <v>42 7 28.8679440</v>
      </c>
      <c r="P33" s="35">
        <f t="shared" si="10"/>
        <v>-111</v>
      </c>
      <c r="Q33" s="12">
        <f t="shared" si="11"/>
        <v>9</v>
      </c>
      <c r="R33" s="13">
        <f t="shared" si="12"/>
        <v>36.674639999993133</v>
      </c>
      <c r="S33" s="81" t="str">
        <f t="shared" si="13"/>
        <v>-111 9 36.6746400</v>
      </c>
      <c r="T33" s="44">
        <f t="shared" si="19"/>
        <v>29</v>
      </c>
      <c r="U33" s="96">
        <f>B33*60*1.150779448</f>
        <v>2908.573342373687</v>
      </c>
      <c r="V33" s="96">
        <f>C33*60*1.150779448</f>
        <v>-7675.2515457449126</v>
      </c>
      <c r="W33" s="44">
        <f t="shared" si="20"/>
        <v>29</v>
      </c>
      <c r="X33" s="97">
        <f t="shared" si="14"/>
        <v>15357267.247733068</v>
      </c>
      <c r="Y33" s="97">
        <f t="shared" si="15"/>
        <v>-40525328.16153314</v>
      </c>
    </row>
  </sheetData>
  <mergeCells count="9">
    <mergeCell ref="B2:C2"/>
    <mergeCell ref="P3:R3"/>
    <mergeCell ref="P4:R4"/>
    <mergeCell ref="L3:N3"/>
    <mergeCell ref="L4:N4"/>
    <mergeCell ref="E3:F3"/>
    <mergeCell ref="E4:F4"/>
    <mergeCell ref="H3:I3"/>
    <mergeCell ref="H4:I4"/>
  </mergeCells>
  <phoneticPr fontId="1" type="noConversion"/>
  <pageMargins left="0.2" right="0.2" top="0.2" bottom="0.2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workbookViewId="0">
      <selection activeCell="G5" sqref="G5"/>
    </sheetView>
  </sheetViews>
  <sheetFormatPr defaultColWidth="16.42578125" defaultRowHeight="12" x14ac:dyDescent="0.2"/>
  <cols>
    <col min="1" max="1" width="3" style="1" bestFit="1" customWidth="1"/>
    <col min="2" max="2" width="13.85546875" style="7" customWidth="1"/>
    <col min="3" max="3" width="15" style="8" customWidth="1"/>
    <col min="4" max="4" width="3" style="1" bestFit="1" customWidth="1"/>
    <col min="5" max="5" width="4.140625" style="11" hidden="1" customWidth="1"/>
    <col min="6" max="6" width="14.85546875" style="2" hidden="1" customWidth="1"/>
    <col min="7" max="7" width="19.28515625" style="61" bestFit="1" customWidth="1"/>
    <col min="8" max="8" width="4.85546875" style="10" hidden="1" customWidth="1"/>
    <col min="9" max="9" width="14" style="2" hidden="1" customWidth="1"/>
    <col min="10" max="10" width="19" style="61" bestFit="1" customWidth="1"/>
    <col min="11" max="11" width="3" style="40" bestFit="1" customWidth="1"/>
    <col min="12" max="12" width="4.28515625" style="11" hidden="1" customWidth="1"/>
    <col min="13" max="13" width="4.140625" style="11" hidden="1" customWidth="1"/>
    <col min="14" max="14" width="12.28515625" style="2" hidden="1" customWidth="1"/>
    <col min="15" max="15" width="20" style="82" bestFit="1" customWidth="1"/>
    <col min="16" max="16" width="4.5703125" style="10" hidden="1" customWidth="1"/>
    <col min="17" max="17" width="4.28515625" style="9" hidden="1" customWidth="1"/>
    <col min="18" max="18" width="12.7109375" style="2" hidden="1" customWidth="1"/>
    <col min="19" max="19" width="21.140625" style="83" bestFit="1" customWidth="1"/>
    <col min="20" max="20" width="3" style="1" customWidth="1"/>
    <col min="21" max="22" width="16.42578125" style="1"/>
    <col min="23" max="23" width="3" style="1" customWidth="1"/>
    <col min="24" max="16384" width="16.42578125" style="1"/>
  </cols>
  <sheetData>
    <row r="1" spans="1:25" x14ac:dyDescent="0.2">
      <c r="B1" s="4" t="s">
        <v>10</v>
      </c>
    </row>
    <row r="2" spans="1:25" ht="12.75" thickBot="1" x14ac:dyDescent="0.25">
      <c r="G2" s="87" t="s">
        <v>8</v>
      </c>
      <c r="H2" s="87"/>
      <c r="I2" s="87"/>
      <c r="J2" s="87"/>
      <c r="T2" s="2"/>
      <c r="U2" s="1" t="s">
        <v>129</v>
      </c>
      <c r="V2" s="1" t="s">
        <v>130</v>
      </c>
      <c r="W2" s="2"/>
      <c r="X2" s="1" t="s">
        <v>129</v>
      </c>
      <c r="Y2" s="1" t="s">
        <v>130</v>
      </c>
    </row>
    <row r="3" spans="1:25" ht="13.5" thickTop="1" thickBot="1" x14ac:dyDescent="0.25">
      <c r="B3" s="21" t="s">
        <v>0</v>
      </c>
      <c r="C3" s="22" t="s">
        <v>1</v>
      </c>
      <c r="E3" s="88" t="s">
        <v>0</v>
      </c>
      <c r="F3" s="88"/>
      <c r="G3" s="57" t="s">
        <v>0</v>
      </c>
      <c r="H3" s="88" t="s">
        <v>1</v>
      </c>
      <c r="I3" s="88"/>
      <c r="J3" s="57" t="s">
        <v>1</v>
      </c>
      <c r="K3" s="41"/>
      <c r="L3" s="85" t="s">
        <v>0</v>
      </c>
      <c r="M3" s="85"/>
      <c r="N3" s="85"/>
      <c r="O3" s="75" t="s">
        <v>0</v>
      </c>
      <c r="P3" s="85" t="s">
        <v>1</v>
      </c>
      <c r="Q3" s="85"/>
      <c r="R3" s="85"/>
      <c r="S3" s="79" t="s">
        <v>1</v>
      </c>
      <c r="T3" s="33"/>
      <c r="U3" s="75" t="s">
        <v>0</v>
      </c>
      <c r="V3" s="79" t="s">
        <v>1</v>
      </c>
      <c r="W3" s="33"/>
      <c r="X3" s="75" t="s">
        <v>0</v>
      </c>
      <c r="Y3" s="79" t="s">
        <v>1</v>
      </c>
    </row>
    <row r="4" spans="1:25" s="5" customFormat="1" ht="12.75" thickTop="1" x14ac:dyDescent="0.2">
      <c r="B4" s="50" t="s">
        <v>2</v>
      </c>
      <c r="C4" s="51" t="s">
        <v>3</v>
      </c>
      <c r="E4" s="89" t="s">
        <v>4</v>
      </c>
      <c r="F4" s="89"/>
      <c r="G4" s="62" t="s">
        <v>4</v>
      </c>
      <c r="H4" s="89" t="s">
        <v>5</v>
      </c>
      <c r="I4" s="89"/>
      <c r="J4" s="58" t="s">
        <v>5</v>
      </c>
      <c r="K4" s="42"/>
      <c r="L4" s="86" t="s">
        <v>6</v>
      </c>
      <c r="M4" s="86"/>
      <c r="N4" s="86"/>
      <c r="O4" s="76" t="s">
        <v>6</v>
      </c>
      <c r="P4" s="86" t="s">
        <v>7</v>
      </c>
      <c r="Q4" s="86"/>
      <c r="R4" s="86"/>
      <c r="S4" s="80" t="s">
        <v>7</v>
      </c>
      <c r="T4" s="34"/>
      <c r="U4" s="76" t="s">
        <v>128</v>
      </c>
      <c r="V4" s="80" t="s">
        <v>128</v>
      </c>
      <c r="W4" s="34"/>
      <c r="X4" s="76" t="s">
        <v>131</v>
      </c>
      <c r="Y4" s="80" t="s">
        <v>131</v>
      </c>
    </row>
    <row r="5" spans="1:25" ht="13.5" customHeight="1" x14ac:dyDescent="0.2">
      <c r="A5" s="44">
        <v>1</v>
      </c>
      <c r="B5" s="52">
        <f>E5+F5/60</f>
        <v>42.123901038333337</v>
      </c>
      <c r="C5" s="53">
        <f>H5-I5/60</f>
        <v>-111.160351265</v>
      </c>
      <c r="D5" s="44">
        <v>1</v>
      </c>
      <c r="E5" s="27" t="str">
        <f>LEFT(G5,2)</f>
        <v>42</v>
      </c>
      <c r="F5" s="38" t="str">
        <f>MID(G5,3,10)</f>
        <v xml:space="preserve"> 7.4340623</v>
      </c>
      <c r="G5" s="63" t="s">
        <v>12</v>
      </c>
      <c r="H5" s="27" t="str">
        <f>LEFT(J5,4)</f>
        <v>-111</v>
      </c>
      <c r="I5" s="38" t="str">
        <f>MID(J5,5,10)</f>
        <v xml:space="preserve"> 9.6210759</v>
      </c>
      <c r="J5" s="59" t="s">
        <v>13</v>
      </c>
      <c r="K5" s="44">
        <v>1</v>
      </c>
      <c r="L5" s="25" t="str">
        <f t="shared" ref="L5:L33" si="0">E5</f>
        <v>42</v>
      </c>
      <c r="M5" s="12">
        <f>TRUNC(F5)</f>
        <v>7</v>
      </c>
      <c r="N5" s="13">
        <f>ABS(F5-TRUNC(F5))*60</f>
        <v>26.043737999999994</v>
      </c>
      <c r="O5" s="77" t="str">
        <f>CONCATENATE(L5&amp;" ",M5&amp;" ",FIXED(N5,7))</f>
        <v>42 7 26.0437380</v>
      </c>
      <c r="P5" s="26" t="str">
        <f>H5</f>
        <v>-111</v>
      </c>
      <c r="Q5" s="12">
        <f>TRUNC(I5)</f>
        <v>9</v>
      </c>
      <c r="R5" s="13">
        <f>ABS(I5-TRUNC(I5))*60</f>
        <v>37.264553999999954</v>
      </c>
      <c r="S5" s="81" t="str">
        <f>CONCATENATE(P5&amp;" ",Q5&amp;" ",FIXED(R5,7))</f>
        <v>-111 9 37.2645540</v>
      </c>
      <c r="T5" s="44">
        <v>1</v>
      </c>
      <c r="U5" s="96">
        <f>B5*60*1.150779448</f>
        <v>2908.5191750699919</v>
      </c>
      <c r="V5" s="96">
        <f>C5*60*1.150779448</f>
        <v>-7675.2628600933685</v>
      </c>
      <c r="W5" s="44">
        <v>1</v>
      </c>
      <c r="X5" s="97">
        <f>U5*5280</f>
        <v>15356981.244369557</v>
      </c>
      <c r="Y5" s="97">
        <f>V5*5280</f>
        <v>-40525387.901292987</v>
      </c>
    </row>
    <row r="6" spans="1:25" x14ac:dyDescent="0.2">
      <c r="A6" s="44">
        <f>A5+1</f>
        <v>2</v>
      </c>
      <c r="B6" s="52">
        <f t="shared" ref="B6:B33" si="1">E6+F6/60</f>
        <v>42.123908291666666</v>
      </c>
      <c r="C6" s="53">
        <f>H6-I6/60</f>
        <v>-111.16035057833334</v>
      </c>
      <c r="D6" s="44">
        <f>D5+1</f>
        <v>2</v>
      </c>
      <c r="E6" s="27" t="str">
        <f t="shared" ref="E6:E16" si="2">LEFT(G6,2)</f>
        <v>42</v>
      </c>
      <c r="F6" s="38" t="str">
        <f t="shared" ref="F6:F33" si="3">MID(G6,3,10)</f>
        <v xml:space="preserve"> 7.4344975</v>
      </c>
      <c r="G6" s="63" t="s">
        <v>14</v>
      </c>
      <c r="H6" s="27" t="str">
        <f t="shared" ref="H6:H33" si="4">LEFT(J6,4)</f>
        <v>-111</v>
      </c>
      <c r="I6" s="38" t="str">
        <f t="shared" ref="I6:I33" si="5">MID(J6,5,10)</f>
        <v xml:space="preserve"> 9.6210347</v>
      </c>
      <c r="J6" s="59" t="s">
        <v>15</v>
      </c>
      <c r="K6" s="44">
        <f>K5+1</f>
        <v>2</v>
      </c>
      <c r="L6" s="14" t="str">
        <f t="shared" si="0"/>
        <v>42</v>
      </c>
      <c r="M6" s="12">
        <f t="shared" ref="M6:M33" si="6">TRUNC(F6)</f>
        <v>7</v>
      </c>
      <c r="N6" s="13">
        <f t="shared" ref="N6:N33" si="7">ABS(F6-TRUNC(F6))*60</f>
        <v>26.069849999999999</v>
      </c>
      <c r="O6" s="77" t="str">
        <f t="shared" ref="O6:O33" si="8">CONCATENATE(L6&amp;" ",M6&amp;" ",FIXED(N6,7))</f>
        <v>42 7 26.0698500</v>
      </c>
      <c r="P6" s="15" t="str">
        <f t="shared" ref="P6:P33" si="9">H6</f>
        <v>-111</v>
      </c>
      <c r="Q6" s="12">
        <f t="shared" ref="Q6:Q33" si="10">TRUNC(I6)</f>
        <v>9</v>
      </c>
      <c r="R6" s="13">
        <f t="shared" ref="R6:R33" si="11">ABS(I6-TRUNC(I6))*60</f>
        <v>37.26208199999995</v>
      </c>
      <c r="S6" s="81" t="str">
        <f t="shared" ref="S6:S33" si="12">CONCATENATE(P6&amp;" ",Q6&amp;" ",FIXED(R6,7))</f>
        <v>-111 9 37.2620820</v>
      </c>
      <c r="T6" s="44">
        <f>T5+1</f>
        <v>2</v>
      </c>
      <c r="U6" s="96">
        <f>B6*60*1.150779448</f>
        <v>2908.5196758892071</v>
      </c>
      <c r="V6" s="96">
        <f>C6*60*1.150779448</f>
        <v>-7675.2628126812551</v>
      </c>
      <c r="W6" s="44">
        <f>W5+1</f>
        <v>2</v>
      </c>
      <c r="X6" s="97">
        <f t="shared" ref="X6:Y33" si="13">U6*5280</f>
        <v>15356983.888695013</v>
      </c>
      <c r="Y6" s="97">
        <f t="shared" si="13"/>
        <v>-40525387.650957026</v>
      </c>
    </row>
    <row r="7" spans="1:25" x14ac:dyDescent="0.2">
      <c r="A7" s="44">
        <f t="shared" ref="A7:A33" si="14">A6+1</f>
        <v>3</v>
      </c>
      <c r="B7" s="52">
        <f t="shared" si="1"/>
        <v>42.123917556666669</v>
      </c>
      <c r="C7" s="53">
        <f t="shared" ref="C7:C33" si="15">H7-I7/60</f>
        <v>-111.16035007833334</v>
      </c>
      <c r="D7" s="44">
        <f t="shared" ref="D7:D33" si="16">D6+1</f>
        <v>3</v>
      </c>
      <c r="E7" s="27" t="str">
        <f t="shared" si="2"/>
        <v>42</v>
      </c>
      <c r="F7" s="38" t="str">
        <f t="shared" si="3"/>
        <v xml:space="preserve"> 7.4350534</v>
      </c>
      <c r="G7" s="63" t="s">
        <v>16</v>
      </c>
      <c r="H7" s="27" t="str">
        <f t="shared" si="4"/>
        <v>-111</v>
      </c>
      <c r="I7" s="38" t="str">
        <f t="shared" si="5"/>
        <v xml:space="preserve"> 9.6210047</v>
      </c>
      <c r="J7" s="59" t="s">
        <v>17</v>
      </c>
      <c r="K7" s="44">
        <f t="shared" ref="K7:K33" si="17">K6+1</f>
        <v>3</v>
      </c>
      <c r="L7" s="14" t="str">
        <f t="shared" si="0"/>
        <v>42</v>
      </c>
      <c r="M7" s="12">
        <f t="shared" si="6"/>
        <v>7</v>
      </c>
      <c r="N7" s="13">
        <f t="shared" si="7"/>
        <v>26.103204000000009</v>
      </c>
      <c r="O7" s="77" t="str">
        <f t="shared" si="8"/>
        <v>42 7 26.1032040</v>
      </c>
      <c r="P7" s="15" t="str">
        <f t="shared" si="9"/>
        <v>-111</v>
      </c>
      <c r="Q7" s="12">
        <f t="shared" si="10"/>
        <v>9</v>
      </c>
      <c r="R7" s="13">
        <f t="shared" si="11"/>
        <v>37.260282000000018</v>
      </c>
      <c r="S7" s="81" t="str">
        <f t="shared" si="12"/>
        <v>-111 9 37.2602820</v>
      </c>
      <c r="T7" s="44">
        <f t="shared" ref="T7:T33" si="18">T6+1</f>
        <v>3</v>
      </c>
      <c r="U7" s="96">
        <f>B7*60*1.150779448</f>
        <v>2908.5203156075027</v>
      </c>
      <c r="V7" s="96">
        <f>C7*60*1.150779448</f>
        <v>-7675.2627781578722</v>
      </c>
      <c r="W7" s="44">
        <f t="shared" ref="W7:W33" si="19">W6+1</f>
        <v>3</v>
      </c>
      <c r="X7" s="97">
        <f t="shared" si="13"/>
        <v>15356987.266407615</v>
      </c>
      <c r="Y7" s="97">
        <f t="shared" si="13"/>
        <v>-40525387.468673564</v>
      </c>
    </row>
    <row r="8" spans="1:25" x14ac:dyDescent="0.2">
      <c r="A8" s="44">
        <f t="shared" si="14"/>
        <v>4</v>
      </c>
      <c r="B8" s="52">
        <f t="shared" si="1"/>
        <v>42.123921386666666</v>
      </c>
      <c r="C8" s="53">
        <f t="shared" si="15"/>
        <v>-111.16034942166667</v>
      </c>
      <c r="D8" s="44">
        <f t="shared" si="16"/>
        <v>4</v>
      </c>
      <c r="E8" s="27" t="str">
        <f t="shared" si="2"/>
        <v>42</v>
      </c>
      <c r="F8" s="38" t="str">
        <f t="shared" si="3"/>
        <v xml:space="preserve"> 7.4352832</v>
      </c>
      <c r="G8" s="63" t="s">
        <v>18</v>
      </c>
      <c r="H8" s="27" t="str">
        <f t="shared" si="4"/>
        <v>-111</v>
      </c>
      <c r="I8" s="38" t="str">
        <f t="shared" si="5"/>
        <v xml:space="preserve"> 9.6209653</v>
      </c>
      <c r="J8" s="59" t="s">
        <v>19</v>
      </c>
      <c r="K8" s="44">
        <f t="shared" si="17"/>
        <v>4</v>
      </c>
      <c r="L8" s="14" t="str">
        <f t="shared" si="0"/>
        <v>42</v>
      </c>
      <c r="M8" s="12">
        <f t="shared" si="6"/>
        <v>7</v>
      </c>
      <c r="N8" s="13">
        <f t="shared" si="7"/>
        <v>26.116991999999986</v>
      </c>
      <c r="O8" s="77" t="str">
        <f t="shared" si="8"/>
        <v>42 7 26.1169920</v>
      </c>
      <c r="P8" s="15" t="str">
        <f t="shared" si="9"/>
        <v>-111</v>
      </c>
      <c r="Q8" s="12">
        <f t="shared" si="10"/>
        <v>9</v>
      </c>
      <c r="R8" s="13">
        <f t="shared" si="11"/>
        <v>37.257917999999997</v>
      </c>
      <c r="S8" s="81" t="str">
        <f t="shared" si="12"/>
        <v>-111 9 37.2579180</v>
      </c>
      <c r="T8" s="44">
        <f t="shared" si="18"/>
        <v>4</v>
      </c>
      <c r="U8" s="96">
        <f>B8*60*1.150779448</f>
        <v>2908.5205800566196</v>
      </c>
      <c r="V8" s="96">
        <f>C8*60*1.150779448</f>
        <v>-7675.2627328171602</v>
      </c>
      <c r="W8" s="44">
        <f t="shared" si="19"/>
        <v>4</v>
      </c>
      <c r="X8" s="97">
        <f t="shared" si="13"/>
        <v>15356988.662698951</v>
      </c>
      <c r="Y8" s="97">
        <f t="shared" si="13"/>
        <v>-40525387.229274608</v>
      </c>
    </row>
    <row r="9" spans="1:25" x14ac:dyDescent="0.2">
      <c r="A9" s="44">
        <f t="shared" si="14"/>
        <v>5</v>
      </c>
      <c r="B9" s="52">
        <f t="shared" si="1"/>
        <v>42.123925213333337</v>
      </c>
      <c r="C9" s="53">
        <f t="shared" si="15"/>
        <v>-111.16034876666667</v>
      </c>
      <c r="D9" s="44">
        <f t="shared" si="16"/>
        <v>5</v>
      </c>
      <c r="E9" s="27" t="str">
        <f t="shared" si="2"/>
        <v>42</v>
      </c>
      <c r="F9" s="38" t="str">
        <f t="shared" si="3"/>
        <v xml:space="preserve"> 7.4355128</v>
      </c>
      <c r="G9" s="63" t="s">
        <v>20</v>
      </c>
      <c r="H9" s="27" t="str">
        <f t="shared" si="4"/>
        <v>-111</v>
      </c>
      <c r="I9" s="38" t="str">
        <f t="shared" si="5"/>
        <v xml:space="preserve"> 9.6209260</v>
      </c>
      <c r="J9" s="59" t="s">
        <v>21</v>
      </c>
      <c r="K9" s="44">
        <f t="shared" si="17"/>
        <v>5</v>
      </c>
      <c r="L9" s="14" t="str">
        <f t="shared" si="0"/>
        <v>42</v>
      </c>
      <c r="M9" s="12">
        <f t="shared" si="6"/>
        <v>7</v>
      </c>
      <c r="N9" s="13">
        <f t="shared" si="7"/>
        <v>26.130767999999982</v>
      </c>
      <c r="O9" s="77" t="str">
        <f t="shared" si="8"/>
        <v>42 7 26.1307680</v>
      </c>
      <c r="P9" s="15" t="str">
        <f t="shared" si="9"/>
        <v>-111</v>
      </c>
      <c r="Q9" s="12">
        <f t="shared" si="10"/>
        <v>9</v>
      </c>
      <c r="R9" s="13">
        <f t="shared" si="11"/>
        <v>37.255560000000045</v>
      </c>
      <c r="S9" s="81" t="str">
        <f t="shared" si="12"/>
        <v>-111 9 37.2555600</v>
      </c>
      <c r="T9" s="44">
        <f t="shared" si="18"/>
        <v>5</v>
      </c>
      <c r="U9" s="96">
        <f>B9*60*1.150779448</f>
        <v>2908.5208442755811</v>
      </c>
      <c r="V9" s="96">
        <f>C9*60*1.150779448</f>
        <v>-7675.2626875915294</v>
      </c>
      <c r="W9" s="44">
        <f t="shared" si="19"/>
        <v>5</v>
      </c>
      <c r="X9" s="97">
        <f t="shared" si="13"/>
        <v>15356990.057775069</v>
      </c>
      <c r="Y9" s="97">
        <f t="shared" si="13"/>
        <v>-40525386.990483277</v>
      </c>
    </row>
    <row r="10" spans="1:25" x14ac:dyDescent="0.2">
      <c r="A10" s="44">
        <f t="shared" si="14"/>
        <v>6</v>
      </c>
      <c r="B10" s="52">
        <f t="shared" si="1"/>
        <v>42.12393428</v>
      </c>
      <c r="C10" s="53">
        <f t="shared" si="15"/>
        <v>-111.16034811833333</v>
      </c>
      <c r="D10" s="44">
        <f t="shared" si="16"/>
        <v>6</v>
      </c>
      <c r="E10" s="27" t="str">
        <f t="shared" si="2"/>
        <v>42</v>
      </c>
      <c r="F10" s="38" t="str">
        <f t="shared" si="3"/>
        <v xml:space="preserve"> 7.4360568</v>
      </c>
      <c r="G10" s="63" t="s">
        <v>22</v>
      </c>
      <c r="H10" s="27" t="str">
        <f t="shared" si="4"/>
        <v>-111</v>
      </c>
      <c r="I10" s="38" t="str">
        <f t="shared" si="5"/>
        <v xml:space="preserve"> 9.6208871</v>
      </c>
      <c r="J10" s="59" t="s">
        <v>23</v>
      </c>
      <c r="K10" s="44">
        <f t="shared" si="17"/>
        <v>6</v>
      </c>
      <c r="L10" s="14" t="str">
        <f t="shared" si="0"/>
        <v>42</v>
      </c>
      <c r="M10" s="12">
        <f t="shared" si="6"/>
        <v>7</v>
      </c>
      <c r="N10" s="13">
        <f t="shared" si="7"/>
        <v>26.163408000000015</v>
      </c>
      <c r="O10" s="77" t="str">
        <f t="shared" si="8"/>
        <v>42 7 26.1634080</v>
      </c>
      <c r="P10" s="15" t="str">
        <f t="shared" si="9"/>
        <v>-111</v>
      </c>
      <c r="Q10" s="12">
        <f t="shared" si="10"/>
        <v>9</v>
      </c>
      <c r="R10" s="13">
        <f t="shared" si="11"/>
        <v>37.253225999999948</v>
      </c>
      <c r="S10" s="81" t="str">
        <f t="shared" si="12"/>
        <v>-111 9 37.2532260</v>
      </c>
      <c r="T10" s="44">
        <f t="shared" si="18"/>
        <v>6</v>
      </c>
      <c r="U10" s="96">
        <f>B10*60*1.150779448</f>
        <v>2908.5214702996009</v>
      </c>
      <c r="V10" s="96">
        <f>C10*60*1.150779448</f>
        <v>-7675.2626428262083</v>
      </c>
      <c r="W10" s="44">
        <f t="shared" si="19"/>
        <v>6</v>
      </c>
      <c r="X10" s="97">
        <f t="shared" si="13"/>
        <v>15356993.363181893</v>
      </c>
      <c r="Y10" s="97">
        <f t="shared" si="13"/>
        <v>-40525386.754122376</v>
      </c>
    </row>
    <row r="11" spans="1:25" x14ac:dyDescent="0.2">
      <c r="A11" s="44">
        <f t="shared" si="14"/>
        <v>7</v>
      </c>
      <c r="B11" s="52">
        <f t="shared" si="1"/>
        <v>42.12394346166667</v>
      </c>
      <c r="C11" s="53">
        <f t="shared" si="15"/>
        <v>-111.16034724833334</v>
      </c>
      <c r="D11" s="44">
        <f t="shared" si="16"/>
        <v>7</v>
      </c>
      <c r="E11" s="27" t="str">
        <f t="shared" si="2"/>
        <v>42</v>
      </c>
      <c r="F11" s="38" t="str">
        <f t="shared" si="3"/>
        <v xml:space="preserve"> 7.4366077</v>
      </c>
      <c r="G11" s="63" t="s">
        <v>24</v>
      </c>
      <c r="H11" s="27" t="str">
        <f t="shared" si="4"/>
        <v>-111</v>
      </c>
      <c r="I11" s="38" t="str">
        <f t="shared" si="5"/>
        <v xml:space="preserve"> 9.6208349</v>
      </c>
      <c r="J11" s="59" t="s">
        <v>25</v>
      </c>
      <c r="K11" s="44">
        <f t="shared" si="17"/>
        <v>7</v>
      </c>
      <c r="L11" s="14" t="str">
        <f t="shared" si="0"/>
        <v>42</v>
      </c>
      <c r="M11" s="12">
        <f t="shared" si="6"/>
        <v>7</v>
      </c>
      <c r="N11" s="13">
        <f t="shared" si="7"/>
        <v>26.196461999999983</v>
      </c>
      <c r="O11" s="77" t="str">
        <f t="shared" si="8"/>
        <v>42 7 26.1964620</v>
      </c>
      <c r="P11" s="15" t="str">
        <f t="shared" si="9"/>
        <v>-111</v>
      </c>
      <c r="Q11" s="12">
        <f t="shared" si="10"/>
        <v>9</v>
      </c>
      <c r="R11" s="13">
        <f t="shared" si="11"/>
        <v>37.250094000000011</v>
      </c>
      <c r="S11" s="81" t="str">
        <f t="shared" si="12"/>
        <v>-111 9 37.2500940</v>
      </c>
      <c r="T11" s="44">
        <f t="shared" si="18"/>
        <v>7</v>
      </c>
      <c r="U11" s="96">
        <f>B11*60*1.150779448</f>
        <v>2908.5221042639992</v>
      </c>
      <c r="V11" s="96">
        <f>C11*60*1.150779448</f>
        <v>-7675.2625827555212</v>
      </c>
      <c r="W11" s="44">
        <f t="shared" si="19"/>
        <v>7</v>
      </c>
      <c r="X11" s="97">
        <f t="shared" si="13"/>
        <v>15356996.710513916</v>
      </c>
      <c r="Y11" s="97">
        <f t="shared" si="13"/>
        <v>-40525386.436949149</v>
      </c>
    </row>
    <row r="12" spans="1:25" x14ac:dyDescent="0.2">
      <c r="A12" s="44">
        <f t="shared" si="14"/>
        <v>8</v>
      </c>
      <c r="B12" s="52">
        <f t="shared" si="1"/>
        <v>42.123954560000001</v>
      </c>
      <c r="C12" s="53">
        <f t="shared" si="15"/>
        <v>-111.16034658333334</v>
      </c>
      <c r="D12" s="44">
        <f t="shared" si="16"/>
        <v>8</v>
      </c>
      <c r="E12" s="27" t="str">
        <f t="shared" si="2"/>
        <v>42</v>
      </c>
      <c r="F12" s="38" t="str">
        <f t="shared" si="3"/>
        <v xml:space="preserve"> 7.4372736</v>
      </c>
      <c r="G12" s="63" t="s">
        <v>26</v>
      </c>
      <c r="H12" s="27" t="str">
        <f t="shared" si="4"/>
        <v>-111</v>
      </c>
      <c r="I12" s="38" t="str">
        <f t="shared" si="5"/>
        <v xml:space="preserve"> 9.6207950</v>
      </c>
      <c r="J12" s="59" t="s">
        <v>27</v>
      </c>
      <c r="K12" s="44">
        <f t="shared" si="17"/>
        <v>8</v>
      </c>
      <c r="L12" s="14" t="str">
        <f t="shared" si="0"/>
        <v>42</v>
      </c>
      <c r="M12" s="12">
        <f t="shared" si="6"/>
        <v>7</v>
      </c>
      <c r="N12" s="13">
        <f t="shared" si="7"/>
        <v>26.236416000000009</v>
      </c>
      <c r="O12" s="77" t="str">
        <f t="shared" si="8"/>
        <v>42 7 26.2364160</v>
      </c>
      <c r="P12" s="15" t="str">
        <f t="shared" si="9"/>
        <v>-111</v>
      </c>
      <c r="Q12" s="12">
        <f t="shared" si="10"/>
        <v>9</v>
      </c>
      <c r="R12" s="13">
        <f t="shared" si="11"/>
        <v>37.247699999999959</v>
      </c>
      <c r="S12" s="81" t="str">
        <f t="shared" si="12"/>
        <v>-111 9 37.2477000</v>
      </c>
      <c r="T12" s="44">
        <f t="shared" si="18"/>
        <v>8</v>
      </c>
      <c r="U12" s="96">
        <f>B12*60*1.150779448</f>
        <v>2908.5228705680329</v>
      </c>
      <c r="V12" s="96">
        <f>C12*60*1.150779448</f>
        <v>-7675.262536839421</v>
      </c>
      <c r="W12" s="44">
        <f t="shared" si="19"/>
        <v>8</v>
      </c>
      <c r="X12" s="97">
        <f t="shared" si="13"/>
        <v>15357000.756599214</v>
      </c>
      <c r="Y12" s="97">
        <f t="shared" si="13"/>
        <v>-40525386.194512144</v>
      </c>
    </row>
    <row r="13" spans="1:25" x14ac:dyDescent="0.2">
      <c r="A13" s="44">
        <f t="shared" si="14"/>
        <v>9</v>
      </c>
      <c r="B13" s="52">
        <f t="shared" si="1"/>
        <v>42.12395840166667</v>
      </c>
      <c r="C13" s="53">
        <f t="shared" si="15"/>
        <v>-111.160346115</v>
      </c>
      <c r="D13" s="44">
        <f t="shared" si="16"/>
        <v>9</v>
      </c>
      <c r="E13" s="27" t="str">
        <f t="shared" si="2"/>
        <v>42</v>
      </c>
      <c r="F13" s="38" t="str">
        <f t="shared" si="3"/>
        <v xml:space="preserve"> 7.4375041</v>
      </c>
      <c r="G13" s="63" t="s">
        <v>28</v>
      </c>
      <c r="H13" s="27" t="str">
        <f t="shared" si="4"/>
        <v>-111</v>
      </c>
      <c r="I13" s="38" t="str">
        <f t="shared" si="5"/>
        <v xml:space="preserve"> 9.6207669</v>
      </c>
      <c r="J13" s="59" t="s">
        <v>29</v>
      </c>
      <c r="K13" s="44">
        <f t="shared" si="17"/>
        <v>9</v>
      </c>
      <c r="L13" s="14" t="str">
        <f t="shared" si="0"/>
        <v>42</v>
      </c>
      <c r="M13" s="12">
        <f t="shared" si="6"/>
        <v>7</v>
      </c>
      <c r="N13" s="13">
        <f t="shared" si="7"/>
        <v>26.250245999999997</v>
      </c>
      <c r="O13" s="77" t="str">
        <f t="shared" si="8"/>
        <v>42 7 26.2502460</v>
      </c>
      <c r="P13" s="15" t="str">
        <f t="shared" si="9"/>
        <v>-111</v>
      </c>
      <c r="Q13" s="12">
        <f t="shared" si="10"/>
        <v>9</v>
      </c>
      <c r="R13" s="13">
        <f t="shared" si="11"/>
        <v>37.246013999999974</v>
      </c>
      <c r="S13" s="81" t="str">
        <f t="shared" si="12"/>
        <v>-111 9 37.2460140</v>
      </c>
      <c r="T13" s="44">
        <f t="shared" si="18"/>
        <v>9</v>
      </c>
      <c r="U13" s="96">
        <f>B13*60*1.150779448</f>
        <v>2908.5231358226961</v>
      </c>
      <c r="V13" s="96">
        <f>C13*60*1.150779448</f>
        <v>-7675.2625045025179</v>
      </c>
      <c r="W13" s="44">
        <f t="shared" si="19"/>
        <v>9</v>
      </c>
      <c r="X13" s="97">
        <f t="shared" si="13"/>
        <v>15357002.157143835</v>
      </c>
      <c r="Y13" s="97">
        <f t="shared" si="13"/>
        <v>-40525386.023773298</v>
      </c>
    </row>
    <row r="14" spans="1:25" x14ac:dyDescent="0.2">
      <c r="A14" s="44">
        <f t="shared" si="14"/>
        <v>10</v>
      </c>
      <c r="B14" s="52">
        <f t="shared" si="1"/>
        <v>42.123962073333331</v>
      </c>
      <c r="C14" s="53">
        <f t="shared" si="15"/>
        <v>-111.16034566833333</v>
      </c>
      <c r="D14" s="44">
        <f t="shared" si="16"/>
        <v>10</v>
      </c>
      <c r="E14" s="27" t="str">
        <f t="shared" si="2"/>
        <v>42</v>
      </c>
      <c r="F14" s="38" t="str">
        <f t="shared" si="3"/>
        <v xml:space="preserve"> 7.4377244</v>
      </c>
      <c r="G14" s="63" t="s">
        <v>30</v>
      </c>
      <c r="H14" s="27" t="str">
        <f t="shared" si="4"/>
        <v>-111</v>
      </c>
      <c r="I14" s="38" t="str">
        <f t="shared" si="5"/>
        <v xml:space="preserve"> 9.6207401</v>
      </c>
      <c r="J14" s="59" t="s">
        <v>31</v>
      </c>
      <c r="K14" s="44">
        <f t="shared" si="17"/>
        <v>10</v>
      </c>
      <c r="L14" s="14" t="str">
        <f t="shared" si="0"/>
        <v>42</v>
      </c>
      <c r="M14" s="12">
        <f t="shared" si="6"/>
        <v>7</v>
      </c>
      <c r="N14" s="13">
        <f t="shared" si="7"/>
        <v>26.263463999999974</v>
      </c>
      <c r="O14" s="77" t="str">
        <f t="shared" si="8"/>
        <v>42 7 26.2634640</v>
      </c>
      <c r="P14" s="15" t="str">
        <f t="shared" si="9"/>
        <v>-111</v>
      </c>
      <c r="Q14" s="12">
        <f t="shared" si="10"/>
        <v>9</v>
      </c>
      <c r="R14" s="13">
        <f t="shared" si="11"/>
        <v>37.244406000000048</v>
      </c>
      <c r="S14" s="81" t="str">
        <f t="shared" si="12"/>
        <v>-111 9 37.2444060</v>
      </c>
      <c r="T14" s="44">
        <f t="shared" si="18"/>
        <v>10</v>
      </c>
      <c r="U14" s="96">
        <f>B14*60*1.150779448</f>
        <v>2908.5233893394079</v>
      </c>
      <c r="V14" s="96">
        <f>C14*60*1.150779448</f>
        <v>-7675.2624736616299</v>
      </c>
      <c r="W14" s="44">
        <f t="shared" si="19"/>
        <v>10</v>
      </c>
      <c r="X14" s="97">
        <f t="shared" si="13"/>
        <v>15357003.495712074</v>
      </c>
      <c r="Y14" s="97">
        <f t="shared" si="13"/>
        <v>-40525385.860933408</v>
      </c>
    </row>
    <row r="15" spans="1:25" x14ac:dyDescent="0.2">
      <c r="A15" s="44">
        <f t="shared" si="14"/>
        <v>11</v>
      </c>
      <c r="B15" s="52">
        <f t="shared" si="1"/>
        <v>42.124043905000001</v>
      </c>
      <c r="C15" s="53">
        <f t="shared" si="15"/>
        <v>-111.16033538833334</v>
      </c>
      <c r="D15" s="44">
        <f t="shared" si="16"/>
        <v>11</v>
      </c>
      <c r="E15" s="27" t="str">
        <f t="shared" si="2"/>
        <v>42</v>
      </c>
      <c r="F15" s="38" t="str">
        <f t="shared" si="3"/>
        <v xml:space="preserve"> 7.4426343</v>
      </c>
      <c r="G15" s="63" t="s">
        <v>32</v>
      </c>
      <c r="H15" s="27" t="str">
        <f t="shared" si="4"/>
        <v>-111</v>
      </c>
      <c r="I15" s="23" t="str">
        <f t="shared" si="5"/>
        <v xml:space="preserve"> 9.6201233</v>
      </c>
      <c r="J15" s="64" t="s">
        <v>33</v>
      </c>
      <c r="K15" s="44">
        <f t="shared" si="17"/>
        <v>11</v>
      </c>
      <c r="L15" s="14" t="str">
        <f t="shared" si="0"/>
        <v>42</v>
      </c>
      <c r="M15" s="12">
        <f t="shared" si="6"/>
        <v>7</v>
      </c>
      <c r="N15" s="13">
        <f t="shared" si="7"/>
        <v>26.558057999999996</v>
      </c>
      <c r="O15" s="77" t="str">
        <f t="shared" si="8"/>
        <v>42 7 26.5580580</v>
      </c>
      <c r="P15" s="15" t="str">
        <f t="shared" si="9"/>
        <v>-111</v>
      </c>
      <c r="Q15" s="12">
        <f t="shared" si="10"/>
        <v>9</v>
      </c>
      <c r="R15" s="13">
        <f t="shared" si="11"/>
        <v>37.207397999999969</v>
      </c>
      <c r="S15" s="81" t="str">
        <f t="shared" si="12"/>
        <v>-111 9 37.2073980</v>
      </c>
      <c r="T15" s="44">
        <f t="shared" si="18"/>
        <v>11</v>
      </c>
      <c r="U15" s="96">
        <f>B15*60*1.150779448</f>
        <v>2908.5290395514198</v>
      </c>
      <c r="V15" s="96">
        <f>C15*60*1.150779448</f>
        <v>-7675.2617638608663</v>
      </c>
      <c r="W15" s="44">
        <f t="shared" si="19"/>
        <v>11</v>
      </c>
      <c r="X15" s="97">
        <f t="shared" si="13"/>
        <v>15357033.328831498</v>
      </c>
      <c r="Y15" s="97">
        <f t="shared" si="13"/>
        <v>-40525382.113185376</v>
      </c>
    </row>
    <row r="16" spans="1:25" x14ac:dyDescent="0.2">
      <c r="A16" s="44">
        <f t="shared" si="14"/>
        <v>12</v>
      </c>
      <c r="B16" s="52">
        <f t="shared" si="1"/>
        <v>42.124048063333333</v>
      </c>
      <c r="C16" s="53">
        <f t="shared" si="15"/>
        <v>-111.16033472833334</v>
      </c>
      <c r="D16" s="44">
        <f t="shared" si="16"/>
        <v>12</v>
      </c>
      <c r="E16" s="27" t="str">
        <f t="shared" si="2"/>
        <v>42</v>
      </c>
      <c r="F16" s="38" t="str">
        <f t="shared" si="3"/>
        <v xml:space="preserve"> 7.4428838</v>
      </c>
      <c r="G16" s="63" t="s">
        <v>34</v>
      </c>
      <c r="H16" s="27" t="str">
        <f t="shared" si="4"/>
        <v>-111</v>
      </c>
      <c r="I16" s="28" t="str">
        <f t="shared" si="5"/>
        <v xml:space="preserve"> 9.6200837</v>
      </c>
      <c r="J16" s="64" t="s">
        <v>35</v>
      </c>
      <c r="K16" s="44">
        <f t="shared" si="17"/>
        <v>12</v>
      </c>
      <c r="L16" s="14" t="str">
        <f t="shared" si="0"/>
        <v>42</v>
      </c>
      <c r="M16" s="12">
        <f t="shared" si="6"/>
        <v>7</v>
      </c>
      <c r="N16" s="13">
        <f t="shared" si="7"/>
        <v>26.573027999999983</v>
      </c>
      <c r="O16" s="77" t="str">
        <f t="shared" si="8"/>
        <v>42 7 26.5730280</v>
      </c>
      <c r="P16" s="15" t="str">
        <f t="shared" si="9"/>
        <v>-111</v>
      </c>
      <c r="Q16" s="12">
        <f t="shared" si="10"/>
        <v>9</v>
      </c>
      <c r="R16" s="13">
        <f t="shared" si="11"/>
        <v>37.205022000000021</v>
      </c>
      <c r="S16" s="81" t="str">
        <f t="shared" si="12"/>
        <v>-111 9 37.2050220</v>
      </c>
      <c r="T16" s="44">
        <f t="shared" si="18"/>
        <v>12</v>
      </c>
      <c r="U16" s="96">
        <f>B16*60*1.150779448</f>
        <v>2908.5293266708918</v>
      </c>
      <c r="V16" s="96">
        <f>C16*60*1.150779448</f>
        <v>-7675.2617182900003</v>
      </c>
      <c r="W16" s="44">
        <f t="shared" si="19"/>
        <v>12</v>
      </c>
      <c r="X16" s="97">
        <f t="shared" si="13"/>
        <v>15357034.844822308</v>
      </c>
      <c r="Y16" s="97">
        <f t="shared" si="13"/>
        <v>-40525381.8725712</v>
      </c>
    </row>
    <row r="17" spans="1:25" x14ac:dyDescent="0.2">
      <c r="A17" s="44">
        <f t="shared" si="14"/>
        <v>13</v>
      </c>
      <c r="B17" s="52">
        <f t="shared" si="1"/>
        <v>42.124052020000001</v>
      </c>
      <c r="C17" s="53">
        <f t="shared" si="15"/>
        <v>-111.16033414833333</v>
      </c>
      <c r="D17" s="44">
        <f t="shared" si="16"/>
        <v>13</v>
      </c>
      <c r="E17" s="27" t="str">
        <f t="shared" ref="E17:E33" si="20">LEFT(G17,2)</f>
        <v>42</v>
      </c>
      <c r="F17" s="38" t="str">
        <f t="shared" si="3"/>
        <v xml:space="preserve"> 7.4431212</v>
      </c>
      <c r="G17" s="63" t="s">
        <v>36</v>
      </c>
      <c r="H17" s="27" t="str">
        <f t="shared" si="4"/>
        <v>-111</v>
      </c>
      <c r="I17" s="28" t="str">
        <f t="shared" si="5"/>
        <v xml:space="preserve"> 9.6200489</v>
      </c>
      <c r="J17" s="65" t="s">
        <v>37</v>
      </c>
      <c r="K17" s="44">
        <f t="shared" si="17"/>
        <v>13</v>
      </c>
      <c r="L17" s="14" t="str">
        <f t="shared" si="0"/>
        <v>42</v>
      </c>
      <c r="M17" s="12">
        <f t="shared" si="6"/>
        <v>7</v>
      </c>
      <c r="N17" s="13">
        <f t="shared" si="7"/>
        <v>26.587272000000013</v>
      </c>
      <c r="O17" s="77" t="str">
        <f t="shared" si="8"/>
        <v>42 7 26.5872720</v>
      </c>
      <c r="P17" s="15" t="str">
        <f t="shared" si="9"/>
        <v>-111</v>
      </c>
      <c r="Q17" s="12">
        <f t="shared" si="10"/>
        <v>9</v>
      </c>
      <c r="R17" s="13">
        <f t="shared" si="11"/>
        <v>37.202934000000027</v>
      </c>
      <c r="S17" s="81" t="str">
        <f t="shared" si="12"/>
        <v>-111 9 37.2029340</v>
      </c>
      <c r="T17" s="44">
        <f t="shared" si="18"/>
        <v>13</v>
      </c>
      <c r="U17" s="96">
        <f>B17*60*1.150779448</f>
        <v>2908.5295998659331</v>
      </c>
      <c r="V17" s="96">
        <f>C17*60*1.150779448</f>
        <v>-7675.261678242875</v>
      </c>
      <c r="W17" s="44">
        <f t="shared" si="19"/>
        <v>13</v>
      </c>
      <c r="X17" s="97">
        <f t="shared" si="13"/>
        <v>15357036.287292127</v>
      </c>
      <c r="Y17" s="97">
        <f t="shared" si="13"/>
        <v>-40525381.661122382</v>
      </c>
    </row>
    <row r="18" spans="1:25" x14ac:dyDescent="0.2">
      <c r="A18" s="44">
        <f t="shared" si="14"/>
        <v>14</v>
      </c>
      <c r="B18" s="52">
        <f t="shared" si="1"/>
        <v>42.124078150000003</v>
      </c>
      <c r="C18" s="53">
        <f t="shared" si="15"/>
        <v>-111.1603312</v>
      </c>
      <c r="D18" s="44">
        <f t="shared" si="16"/>
        <v>14</v>
      </c>
      <c r="E18" s="27" t="str">
        <f t="shared" si="20"/>
        <v>42</v>
      </c>
      <c r="F18" s="38" t="str">
        <f t="shared" si="3"/>
        <v xml:space="preserve"> 7.4446890</v>
      </c>
      <c r="G18" s="63" t="s">
        <v>38</v>
      </c>
      <c r="H18" s="27" t="str">
        <f t="shared" si="4"/>
        <v>-111</v>
      </c>
      <c r="I18" s="28" t="str">
        <f t="shared" si="5"/>
        <v xml:space="preserve"> 9.6198720</v>
      </c>
      <c r="J18" s="65" t="s">
        <v>39</v>
      </c>
      <c r="K18" s="44">
        <f t="shared" si="17"/>
        <v>14</v>
      </c>
      <c r="L18" s="14" t="str">
        <f t="shared" si="0"/>
        <v>42</v>
      </c>
      <c r="M18" s="12">
        <f t="shared" si="6"/>
        <v>7</v>
      </c>
      <c r="N18" s="13">
        <f t="shared" si="7"/>
        <v>26.68134000000002</v>
      </c>
      <c r="O18" s="77" t="str">
        <f t="shared" si="8"/>
        <v>42 7 26.6813400</v>
      </c>
      <c r="P18" s="15" t="str">
        <f t="shared" si="9"/>
        <v>-111</v>
      </c>
      <c r="Q18" s="12">
        <f t="shared" si="10"/>
        <v>9</v>
      </c>
      <c r="R18" s="13">
        <f t="shared" si="11"/>
        <v>37.192320000000052</v>
      </c>
      <c r="S18" s="81" t="str">
        <f t="shared" si="12"/>
        <v>-111 9 37.1923200</v>
      </c>
      <c r="T18" s="44">
        <f t="shared" si="18"/>
        <v>14</v>
      </c>
      <c r="U18" s="96">
        <f>B18*60*1.150779448</f>
        <v>2908.5314040579515</v>
      </c>
      <c r="V18" s="96">
        <f>C18*60*1.150779448</f>
        <v>-7675.261474669991</v>
      </c>
      <c r="W18" s="44">
        <f t="shared" si="19"/>
        <v>14</v>
      </c>
      <c r="X18" s="97">
        <f t="shared" si="13"/>
        <v>15357045.813425984</v>
      </c>
      <c r="Y18" s="97">
        <f t="shared" si="13"/>
        <v>-40525380.586257555</v>
      </c>
    </row>
    <row r="19" spans="1:25" x14ac:dyDescent="0.2">
      <c r="A19" s="44">
        <f t="shared" si="14"/>
        <v>15</v>
      </c>
      <c r="B19" s="52">
        <f t="shared" si="1"/>
        <v>42.124107440000003</v>
      </c>
      <c r="C19" s="53">
        <f t="shared" si="15"/>
        <v>-111.160337</v>
      </c>
      <c r="D19" s="44">
        <f t="shared" si="16"/>
        <v>15</v>
      </c>
      <c r="E19" s="27" t="str">
        <f t="shared" si="20"/>
        <v>42</v>
      </c>
      <c r="F19" s="38" t="str">
        <f t="shared" si="3"/>
        <v xml:space="preserve"> 7.4464464</v>
      </c>
      <c r="G19" s="63" t="s">
        <v>40</v>
      </c>
      <c r="H19" s="27" t="str">
        <f t="shared" si="4"/>
        <v>-111</v>
      </c>
      <c r="I19" s="28" t="str">
        <f t="shared" si="5"/>
        <v xml:space="preserve"> 9.6202200</v>
      </c>
      <c r="J19" s="65" t="s">
        <v>41</v>
      </c>
      <c r="K19" s="44">
        <f t="shared" si="17"/>
        <v>15</v>
      </c>
      <c r="L19" s="14" t="str">
        <f t="shared" si="0"/>
        <v>42</v>
      </c>
      <c r="M19" s="12">
        <f t="shared" si="6"/>
        <v>7</v>
      </c>
      <c r="N19" s="13">
        <f t="shared" si="7"/>
        <v>26.786784000000008</v>
      </c>
      <c r="O19" s="77" t="str">
        <f t="shared" si="8"/>
        <v>42 7 26.7867840</v>
      </c>
      <c r="P19" s="15" t="str">
        <f t="shared" si="9"/>
        <v>-111</v>
      </c>
      <c r="Q19" s="12">
        <f t="shared" si="10"/>
        <v>9</v>
      </c>
      <c r="R19" s="13">
        <f t="shared" si="11"/>
        <v>37.213199999999986</v>
      </c>
      <c r="S19" s="81" t="str">
        <f t="shared" si="12"/>
        <v>-111 9 37.2132000</v>
      </c>
      <c r="T19" s="44">
        <f t="shared" si="18"/>
        <v>15</v>
      </c>
      <c r="U19" s="96">
        <f>B19*60*1.150779448</f>
        <v>2908.5334264377539</v>
      </c>
      <c r="V19" s="96">
        <f>C19*60*1.150779448</f>
        <v>-7675.2618751412383</v>
      </c>
      <c r="W19" s="44">
        <f t="shared" si="19"/>
        <v>15</v>
      </c>
      <c r="X19" s="97">
        <f t="shared" si="13"/>
        <v>15357056.49159134</v>
      </c>
      <c r="Y19" s="97">
        <f t="shared" si="13"/>
        <v>-40525382.700745739</v>
      </c>
    </row>
    <row r="20" spans="1:25" x14ac:dyDescent="0.2">
      <c r="A20" s="44">
        <f t="shared" si="14"/>
        <v>16</v>
      </c>
      <c r="B20" s="52">
        <f t="shared" si="1"/>
        <v>42.124219359999998</v>
      </c>
      <c r="C20" s="53">
        <f t="shared" si="15"/>
        <v>-111.1603211</v>
      </c>
      <c r="D20" s="44">
        <f t="shared" si="16"/>
        <v>16</v>
      </c>
      <c r="E20" s="27" t="str">
        <f t="shared" si="20"/>
        <v>42</v>
      </c>
      <c r="F20" s="38" t="str">
        <f t="shared" si="3"/>
        <v xml:space="preserve"> 7.4531616</v>
      </c>
      <c r="G20" s="63" t="s">
        <v>42</v>
      </c>
      <c r="H20" s="27" t="str">
        <f t="shared" si="4"/>
        <v>-111</v>
      </c>
      <c r="I20" s="28" t="str">
        <f t="shared" si="5"/>
        <v xml:space="preserve"> 9.6192660</v>
      </c>
      <c r="J20" s="65" t="s">
        <v>43</v>
      </c>
      <c r="K20" s="44">
        <f t="shared" si="17"/>
        <v>16</v>
      </c>
      <c r="L20" s="14" t="str">
        <f t="shared" si="0"/>
        <v>42</v>
      </c>
      <c r="M20" s="12">
        <f t="shared" si="6"/>
        <v>7</v>
      </c>
      <c r="N20" s="13">
        <f t="shared" si="7"/>
        <v>27.189695999999977</v>
      </c>
      <c r="O20" s="77" t="str">
        <f t="shared" si="8"/>
        <v>42 7 27.1896960</v>
      </c>
      <c r="P20" s="15" t="str">
        <f t="shared" si="9"/>
        <v>-111</v>
      </c>
      <c r="Q20" s="12">
        <f t="shared" si="10"/>
        <v>9</v>
      </c>
      <c r="R20" s="13">
        <f t="shared" si="11"/>
        <v>37.155959999999979</v>
      </c>
      <c r="S20" s="81" t="str">
        <f t="shared" si="12"/>
        <v>-111 9 37.1559600</v>
      </c>
      <c r="T20" s="44">
        <f t="shared" si="18"/>
        <v>16</v>
      </c>
      <c r="U20" s="96">
        <f>B20*60*1.150779448</f>
        <v>2908.5411541519024</v>
      </c>
      <c r="V20" s="96">
        <f>C20*60*1.150779448</f>
        <v>-7675.2607772976462</v>
      </c>
      <c r="W20" s="44">
        <f t="shared" si="19"/>
        <v>16</v>
      </c>
      <c r="X20" s="97">
        <f t="shared" si="13"/>
        <v>15357097.293922044</v>
      </c>
      <c r="Y20" s="97">
        <f t="shared" si="13"/>
        <v>-40525376.904131569</v>
      </c>
    </row>
    <row r="21" spans="1:25" x14ac:dyDescent="0.2">
      <c r="A21" s="44">
        <f t="shared" si="14"/>
        <v>17</v>
      </c>
      <c r="B21" s="52">
        <f t="shared" si="1"/>
        <v>42.124284500000002</v>
      </c>
      <c r="C21" s="53">
        <f t="shared" si="15"/>
        <v>-111.1603119</v>
      </c>
      <c r="D21" s="44">
        <f t="shared" si="16"/>
        <v>17</v>
      </c>
      <c r="E21" s="27" t="str">
        <f t="shared" si="20"/>
        <v>42</v>
      </c>
      <c r="F21" s="38" t="str">
        <f t="shared" si="3"/>
        <v xml:space="preserve"> 7.4570700</v>
      </c>
      <c r="G21" s="63" t="s">
        <v>44</v>
      </c>
      <c r="H21" s="27" t="str">
        <f t="shared" si="4"/>
        <v>-111</v>
      </c>
      <c r="I21" s="28" t="str">
        <f t="shared" si="5"/>
        <v xml:space="preserve"> 9.6187140</v>
      </c>
      <c r="J21" s="65" t="s">
        <v>45</v>
      </c>
      <c r="K21" s="44">
        <f t="shared" si="17"/>
        <v>17</v>
      </c>
      <c r="L21" s="14" t="str">
        <f t="shared" si="0"/>
        <v>42</v>
      </c>
      <c r="M21" s="12">
        <f t="shared" si="6"/>
        <v>7</v>
      </c>
      <c r="N21" s="13">
        <f t="shared" si="7"/>
        <v>27.424199999999992</v>
      </c>
      <c r="O21" s="77" t="str">
        <f t="shared" si="8"/>
        <v>42 7 27.4242000</v>
      </c>
      <c r="P21" s="15" t="str">
        <f t="shared" si="9"/>
        <v>-111</v>
      </c>
      <c r="Q21" s="12">
        <f t="shared" si="10"/>
        <v>9</v>
      </c>
      <c r="R21" s="13">
        <f t="shared" si="11"/>
        <v>37.122840000000039</v>
      </c>
      <c r="S21" s="81" t="str">
        <f t="shared" si="12"/>
        <v>-111 9 37.1228400</v>
      </c>
      <c r="T21" s="44">
        <f t="shared" si="18"/>
        <v>17</v>
      </c>
      <c r="U21" s="96">
        <f>B21*60*1.150779448</f>
        <v>2908.5456518582973</v>
      </c>
      <c r="V21" s="96">
        <f>C21*60*1.150779448</f>
        <v>-7675.26014206739</v>
      </c>
      <c r="W21" s="44">
        <f t="shared" si="19"/>
        <v>17</v>
      </c>
      <c r="X21" s="97">
        <f t="shared" si="13"/>
        <v>15357121.041811811</v>
      </c>
      <c r="Y21" s="97">
        <f t="shared" si="13"/>
        <v>-40525373.550115816</v>
      </c>
    </row>
    <row r="22" spans="1:25" x14ac:dyDescent="0.2">
      <c r="A22" s="44">
        <f t="shared" si="14"/>
        <v>18</v>
      </c>
      <c r="B22" s="52">
        <f t="shared" si="1"/>
        <v>42.124396869999998</v>
      </c>
      <c r="C22" s="53">
        <f t="shared" si="15"/>
        <v>-111.160295</v>
      </c>
      <c r="D22" s="44">
        <f t="shared" si="16"/>
        <v>18</v>
      </c>
      <c r="E22" s="27" t="str">
        <f t="shared" si="20"/>
        <v>42</v>
      </c>
      <c r="F22" s="38" t="str">
        <f t="shared" si="3"/>
        <v xml:space="preserve"> 7.4638122</v>
      </c>
      <c r="G22" s="63" t="s">
        <v>46</v>
      </c>
      <c r="H22" s="27" t="str">
        <f t="shared" si="4"/>
        <v>-111</v>
      </c>
      <c r="I22" s="28" t="str">
        <f t="shared" si="5"/>
        <v xml:space="preserve"> 9.6177000</v>
      </c>
      <c r="J22" s="65" t="s">
        <v>47</v>
      </c>
      <c r="K22" s="44">
        <f t="shared" si="17"/>
        <v>18</v>
      </c>
      <c r="L22" s="14" t="str">
        <f t="shared" si="0"/>
        <v>42</v>
      </c>
      <c r="M22" s="12">
        <f t="shared" si="6"/>
        <v>7</v>
      </c>
      <c r="N22" s="13">
        <f t="shared" si="7"/>
        <v>27.828731999999974</v>
      </c>
      <c r="O22" s="77" t="str">
        <f t="shared" si="8"/>
        <v>42 7 27.8287320</v>
      </c>
      <c r="P22" s="15" t="str">
        <f t="shared" si="9"/>
        <v>-111</v>
      </c>
      <c r="Q22" s="12">
        <f t="shared" si="10"/>
        <v>9</v>
      </c>
      <c r="R22" s="13">
        <f t="shared" si="11"/>
        <v>37.061999999999955</v>
      </c>
      <c r="S22" s="81" t="str">
        <f t="shared" si="12"/>
        <v>-111 9 37.0620000</v>
      </c>
      <c r="T22" s="44">
        <f t="shared" si="18"/>
        <v>18</v>
      </c>
      <c r="U22" s="96">
        <f>B22*60*1.150779448</f>
        <v>2908.5534106434911</v>
      </c>
      <c r="V22" s="96">
        <f>C22*60*1.150779448</f>
        <v>-7675.2589751770302</v>
      </c>
      <c r="W22" s="44">
        <f t="shared" si="19"/>
        <v>18</v>
      </c>
      <c r="X22" s="97">
        <f t="shared" si="13"/>
        <v>15357162.008197634</v>
      </c>
      <c r="Y22" s="97">
        <f t="shared" si="13"/>
        <v>-40525367.388934717</v>
      </c>
    </row>
    <row r="23" spans="1:25" x14ac:dyDescent="0.2">
      <c r="A23" s="44">
        <f t="shared" si="14"/>
        <v>19</v>
      </c>
      <c r="B23" s="52">
        <f t="shared" si="1"/>
        <v>42.124467690000003</v>
      </c>
      <c r="C23" s="53">
        <f t="shared" si="15"/>
        <v>-111.1602839</v>
      </c>
      <c r="D23" s="44">
        <f t="shared" si="16"/>
        <v>19</v>
      </c>
      <c r="E23" s="27" t="str">
        <f t="shared" si="20"/>
        <v>42</v>
      </c>
      <c r="F23" s="38" t="str">
        <f t="shared" si="3"/>
        <v xml:space="preserve"> 7.4680614</v>
      </c>
      <c r="G23" s="63" t="s">
        <v>48</v>
      </c>
      <c r="H23" s="27" t="str">
        <f t="shared" si="4"/>
        <v>-111</v>
      </c>
      <c r="I23" s="28" t="str">
        <f t="shared" si="5"/>
        <v xml:space="preserve"> 9.6170340</v>
      </c>
      <c r="J23" s="65" t="s">
        <v>49</v>
      </c>
      <c r="K23" s="44">
        <f t="shared" si="17"/>
        <v>19</v>
      </c>
      <c r="L23" s="14" t="str">
        <f t="shared" si="0"/>
        <v>42</v>
      </c>
      <c r="M23" s="12">
        <f t="shared" si="6"/>
        <v>7</v>
      </c>
      <c r="N23" s="13">
        <f t="shared" si="7"/>
        <v>28.083683999999991</v>
      </c>
      <c r="O23" s="77" t="str">
        <f t="shared" si="8"/>
        <v>42 7 28.0836840</v>
      </c>
      <c r="P23" s="15" t="str">
        <f t="shared" si="9"/>
        <v>-111</v>
      </c>
      <c r="Q23" s="12">
        <f t="shared" si="10"/>
        <v>9</v>
      </c>
      <c r="R23" s="13">
        <f t="shared" si="11"/>
        <v>37.022040000000018</v>
      </c>
      <c r="S23" s="81" t="str">
        <f t="shared" si="12"/>
        <v>-111 9 37.0220400</v>
      </c>
      <c r="T23" s="44">
        <f t="shared" si="18"/>
        <v>19</v>
      </c>
      <c r="U23" s="96">
        <f>B23*60*1.150779448</f>
        <v>2908.5583005355224</v>
      </c>
      <c r="V23" s="96">
        <f>C23*60*1.150779448</f>
        <v>-7675.2582087579167</v>
      </c>
      <c r="W23" s="44">
        <f t="shared" si="19"/>
        <v>19</v>
      </c>
      <c r="X23" s="97">
        <f t="shared" si="13"/>
        <v>15357187.826827558</v>
      </c>
      <c r="Y23" s="97">
        <f t="shared" si="13"/>
        <v>-40525363.342241801</v>
      </c>
    </row>
    <row r="24" spans="1:25" x14ac:dyDescent="0.2">
      <c r="A24" s="44">
        <f t="shared" si="14"/>
        <v>20</v>
      </c>
      <c r="B24" s="52">
        <f t="shared" si="1"/>
        <v>42.124505329999998</v>
      </c>
      <c r="C24" s="53">
        <f t="shared" si="15"/>
        <v>-111.1602784</v>
      </c>
      <c r="D24" s="44">
        <f t="shared" si="16"/>
        <v>20</v>
      </c>
      <c r="E24" s="27" t="str">
        <f t="shared" si="20"/>
        <v>42</v>
      </c>
      <c r="F24" s="38" t="str">
        <f t="shared" si="3"/>
        <v xml:space="preserve"> 7.4703198</v>
      </c>
      <c r="G24" s="63" t="s">
        <v>50</v>
      </c>
      <c r="H24" s="27" t="str">
        <f t="shared" si="4"/>
        <v>-111</v>
      </c>
      <c r="I24" s="28" t="str">
        <f t="shared" si="5"/>
        <v xml:space="preserve"> 9.6167040</v>
      </c>
      <c r="J24" s="65" t="s">
        <v>51</v>
      </c>
      <c r="K24" s="44">
        <f t="shared" si="17"/>
        <v>20</v>
      </c>
      <c r="L24" s="14" t="str">
        <f t="shared" si="0"/>
        <v>42</v>
      </c>
      <c r="M24" s="12">
        <f t="shared" si="6"/>
        <v>7</v>
      </c>
      <c r="N24" s="13">
        <f t="shared" si="7"/>
        <v>28.219188000000024</v>
      </c>
      <c r="O24" s="77" t="str">
        <f t="shared" si="8"/>
        <v>42 7 28.2191880</v>
      </c>
      <c r="P24" s="15" t="str">
        <f t="shared" si="9"/>
        <v>-111</v>
      </c>
      <c r="Q24" s="12">
        <f t="shared" si="10"/>
        <v>9</v>
      </c>
      <c r="R24" s="13">
        <f t="shared" si="11"/>
        <v>37.002240000000022</v>
      </c>
      <c r="S24" s="81" t="str">
        <f t="shared" si="12"/>
        <v>-111 9 37.0022400</v>
      </c>
      <c r="T24" s="44">
        <f t="shared" si="18"/>
        <v>20</v>
      </c>
      <c r="U24" s="96">
        <f>B24*60*1.150779448</f>
        <v>2908.560899455827</v>
      </c>
      <c r="V24" s="96">
        <f>C24*60*1.150779448</f>
        <v>-7675.2578290006995</v>
      </c>
      <c r="W24" s="44">
        <f t="shared" si="19"/>
        <v>20</v>
      </c>
      <c r="X24" s="97">
        <f t="shared" si="13"/>
        <v>15357201.549126767</v>
      </c>
      <c r="Y24" s="97">
        <f t="shared" si="13"/>
        <v>-40525361.337123692</v>
      </c>
    </row>
    <row r="25" spans="1:25" x14ac:dyDescent="0.2">
      <c r="A25" s="44">
        <f t="shared" si="14"/>
        <v>21</v>
      </c>
      <c r="B25" s="52">
        <f t="shared" si="1"/>
        <v>42.124582199999999</v>
      </c>
      <c r="C25" s="53">
        <f t="shared" si="15"/>
        <v>-111.160267</v>
      </c>
      <c r="D25" s="44">
        <f t="shared" si="16"/>
        <v>21</v>
      </c>
      <c r="E25" s="27" t="str">
        <f t="shared" si="20"/>
        <v>42</v>
      </c>
      <c r="F25" s="38" t="str">
        <f t="shared" si="3"/>
        <v xml:space="preserve"> 7.4749320</v>
      </c>
      <c r="G25" s="63" t="s">
        <v>52</v>
      </c>
      <c r="H25" s="27" t="str">
        <f t="shared" si="4"/>
        <v>-111</v>
      </c>
      <c r="I25" s="28" t="str">
        <f t="shared" si="5"/>
        <v xml:space="preserve"> 9.6160200</v>
      </c>
      <c r="J25" s="65" t="s">
        <v>53</v>
      </c>
      <c r="K25" s="44">
        <f t="shared" si="17"/>
        <v>21</v>
      </c>
      <c r="L25" s="14" t="str">
        <f t="shared" si="0"/>
        <v>42</v>
      </c>
      <c r="M25" s="12">
        <f t="shared" si="6"/>
        <v>7</v>
      </c>
      <c r="N25" s="13">
        <f t="shared" si="7"/>
        <v>28.495919999999995</v>
      </c>
      <c r="O25" s="77" t="str">
        <f t="shared" si="8"/>
        <v>42 7 28.4959200</v>
      </c>
      <c r="P25" s="15" t="str">
        <f t="shared" si="9"/>
        <v>-111</v>
      </c>
      <c r="Q25" s="12">
        <f t="shared" si="10"/>
        <v>9</v>
      </c>
      <c r="R25" s="13">
        <f t="shared" si="11"/>
        <v>36.961200000000041</v>
      </c>
      <c r="S25" s="81" t="str">
        <f t="shared" si="12"/>
        <v>-111 9 36.9612000</v>
      </c>
      <c r="T25" s="44">
        <f t="shared" si="18"/>
        <v>21</v>
      </c>
      <c r="U25" s="96">
        <f>B25*60*1.150779448</f>
        <v>2908.5662070807975</v>
      </c>
      <c r="V25" s="96">
        <f>C25*60*1.150779448</f>
        <v>-7675.2570418675577</v>
      </c>
      <c r="W25" s="44">
        <f t="shared" si="19"/>
        <v>21</v>
      </c>
      <c r="X25" s="97">
        <f t="shared" si="13"/>
        <v>15357229.573386611</v>
      </c>
      <c r="Y25" s="97">
        <f t="shared" si="13"/>
        <v>-40525357.181060702</v>
      </c>
    </row>
    <row r="26" spans="1:25" x14ac:dyDescent="0.2">
      <c r="A26" s="44">
        <f t="shared" si="14"/>
        <v>22</v>
      </c>
      <c r="B26" s="52">
        <f t="shared" si="1"/>
        <v>42.124613359999998</v>
      </c>
      <c r="C26" s="53">
        <f t="shared" si="15"/>
        <v>-111.1602623</v>
      </c>
      <c r="D26" s="44">
        <f t="shared" si="16"/>
        <v>22</v>
      </c>
      <c r="E26" s="27" t="str">
        <f t="shared" si="20"/>
        <v>42</v>
      </c>
      <c r="F26" s="38" t="str">
        <f t="shared" si="3"/>
        <v xml:space="preserve"> 7.4768016</v>
      </c>
      <c r="G26" s="63" t="s">
        <v>54</v>
      </c>
      <c r="H26" s="27" t="str">
        <f t="shared" si="4"/>
        <v>-111</v>
      </c>
      <c r="I26" s="28" t="str">
        <f t="shared" si="5"/>
        <v xml:space="preserve"> 9.6157380</v>
      </c>
      <c r="J26" s="65" t="s">
        <v>55</v>
      </c>
      <c r="K26" s="44">
        <f t="shared" si="17"/>
        <v>22</v>
      </c>
      <c r="L26" s="14" t="str">
        <f t="shared" si="0"/>
        <v>42</v>
      </c>
      <c r="M26" s="12">
        <f t="shared" si="6"/>
        <v>7</v>
      </c>
      <c r="N26" s="13">
        <f t="shared" si="7"/>
        <v>28.608095999999996</v>
      </c>
      <c r="O26" s="77" t="str">
        <f t="shared" si="8"/>
        <v>42 7 28.6080960</v>
      </c>
      <c r="P26" s="15" t="str">
        <f t="shared" si="9"/>
        <v>-111</v>
      </c>
      <c r="Q26" s="12">
        <f t="shared" si="10"/>
        <v>9</v>
      </c>
      <c r="R26" s="13">
        <f t="shared" si="11"/>
        <v>36.94428000000002</v>
      </c>
      <c r="S26" s="81" t="str">
        <f t="shared" si="12"/>
        <v>-111 9 36.9442800</v>
      </c>
      <c r="T26" s="44">
        <f t="shared" si="18"/>
        <v>22</v>
      </c>
      <c r="U26" s="96">
        <f>B26*60*1.150779448</f>
        <v>2908.5683585780534</v>
      </c>
      <c r="V26" s="96">
        <f>C26*60*1.150779448</f>
        <v>-7675.2567173477528</v>
      </c>
      <c r="W26" s="44">
        <f t="shared" si="19"/>
        <v>22</v>
      </c>
      <c r="X26" s="97">
        <f t="shared" si="13"/>
        <v>15357240.933292123</v>
      </c>
      <c r="Y26" s="97">
        <f t="shared" si="13"/>
        <v>-40525355.467596136</v>
      </c>
    </row>
    <row r="27" spans="1:25" x14ac:dyDescent="0.2">
      <c r="A27" s="44">
        <f t="shared" si="14"/>
        <v>23</v>
      </c>
      <c r="B27" s="52">
        <f t="shared" si="1"/>
        <v>42.124613420000003</v>
      </c>
      <c r="C27" s="53">
        <f t="shared" si="15"/>
        <v>-111.1602625</v>
      </c>
      <c r="D27" s="44">
        <f t="shared" si="16"/>
        <v>23</v>
      </c>
      <c r="E27" s="27" t="str">
        <f t="shared" si="20"/>
        <v>42</v>
      </c>
      <c r="F27" s="38" t="str">
        <f t="shared" si="3"/>
        <v xml:space="preserve"> 7.4768052</v>
      </c>
      <c r="G27" s="63" t="s">
        <v>56</v>
      </c>
      <c r="H27" s="27" t="str">
        <f t="shared" si="4"/>
        <v>-111</v>
      </c>
      <c r="I27" s="28" t="str">
        <f t="shared" si="5"/>
        <v xml:space="preserve"> 9.6157500</v>
      </c>
      <c r="J27" s="65" t="s">
        <v>57</v>
      </c>
      <c r="K27" s="44">
        <f t="shared" si="17"/>
        <v>23</v>
      </c>
      <c r="L27" s="14" t="str">
        <f t="shared" si="0"/>
        <v>42</v>
      </c>
      <c r="M27" s="12">
        <f t="shared" si="6"/>
        <v>7</v>
      </c>
      <c r="N27" s="13">
        <f t="shared" si="7"/>
        <v>28.608312000000016</v>
      </c>
      <c r="O27" s="77" t="str">
        <f t="shared" si="8"/>
        <v>42 7 28.6083120</v>
      </c>
      <c r="P27" s="15" t="str">
        <f t="shared" si="9"/>
        <v>-111</v>
      </c>
      <c r="Q27" s="12">
        <f t="shared" si="10"/>
        <v>9</v>
      </c>
      <c r="R27" s="13">
        <f t="shared" si="11"/>
        <v>36.945000000000014</v>
      </c>
      <c r="S27" s="81" t="str">
        <f t="shared" si="12"/>
        <v>-111 9 36.9450000</v>
      </c>
      <c r="T27" s="44">
        <f t="shared" si="18"/>
        <v>23</v>
      </c>
      <c r="U27" s="96">
        <f>B27*60*1.150779448</f>
        <v>2908.5683627208596</v>
      </c>
      <c r="V27" s="96">
        <f>C27*60*1.150779448</f>
        <v>-7675.2567311571056</v>
      </c>
      <c r="W27" s="44">
        <f t="shared" si="19"/>
        <v>23</v>
      </c>
      <c r="X27" s="97">
        <f t="shared" si="13"/>
        <v>15357240.955166139</v>
      </c>
      <c r="Y27" s="97">
        <f t="shared" si="13"/>
        <v>-40525355.540509515</v>
      </c>
    </row>
    <row r="28" spans="1:25" x14ac:dyDescent="0.2">
      <c r="A28" s="44">
        <f t="shared" si="14"/>
        <v>24</v>
      </c>
      <c r="B28" s="52">
        <f t="shared" si="1"/>
        <v>42.124625999999999</v>
      </c>
      <c r="C28" s="53">
        <f t="shared" si="15"/>
        <v>-111.16026100000001</v>
      </c>
      <c r="D28" s="44">
        <f t="shared" si="16"/>
        <v>24</v>
      </c>
      <c r="E28" s="27" t="str">
        <f t="shared" si="20"/>
        <v>42</v>
      </c>
      <c r="F28" s="38" t="str">
        <f t="shared" si="3"/>
        <v xml:space="preserve"> 7.4775600</v>
      </c>
      <c r="G28" s="63" t="s">
        <v>58</v>
      </c>
      <c r="H28" s="27" t="str">
        <f t="shared" si="4"/>
        <v>-111</v>
      </c>
      <c r="I28" s="28" t="str">
        <f t="shared" si="5"/>
        <v xml:space="preserve"> 9.6156600</v>
      </c>
      <c r="J28" s="65" t="s">
        <v>59</v>
      </c>
      <c r="K28" s="44">
        <f t="shared" si="17"/>
        <v>24</v>
      </c>
      <c r="L28" s="14" t="str">
        <f t="shared" si="0"/>
        <v>42</v>
      </c>
      <c r="M28" s="12">
        <f t="shared" si="6"/>
        <v>7</v>
      </c>
      <c r="N28" s="13">
        <f t="shared" si="7"/>
        <v>28.653600000000026</v>
      </c>
      <c r="O28" s="77" t="str">
        <f t="shared" si="8"/>
        <v>42 7 28.6536000</v>
      </c>
      <c r="P28" s="15" t="str">
        <f t="shared" si="9"/>
        <v>-111</v>
      </c>
      <c r="Q28" s="12">
        <f t="shared" si="10"/>
        <v>9</v>
      </c>
      <c r="R28" s="13">
        <f t="shared" si="11"/>
        <v>36.939600000000006</v>
      </c>
      <c r="S28" s="81" t="str">
        <f t="shared" si="12"/>
        <v>-111 9 36.9396000</v>
      </c>
      <c r="T28" s="44">
        <f t="shared" si="18"/>
        <v>24</v>
      </c>
      <c r="U28" s="96">
        <f>B28*60*1.150779448</f>
        <v>2908.5692313291866</v>
      </c>
      <c r="V28" s="96">
        <f>C28*60*1.150779448</f>
        <v>-7675.2566275869558</v>
      </c>
      <c r="W28" s="44">
        <f t="shared" si="19"/>
        <v>24</v>
      </c>
      <c r="X28" s="97">
        <f t="shared" si="13"/>
        <v>15357245.541418105</v>
      </c>
      <c r="Y28" s="97">
        <f t="shared" si="13"/>
        <v>-40525354.993659124</v>
      </c>
    </row>
    <row r="29" spans="1:25" x14ac:dyDescent="0.2">
      <c r="A29" s="44">
        <f t="shared" si="14"/>
        <v>25</v>
      </c>
      <c r="B29" s="52">
        <f t="shared" si="1"/>
        <v>42.124627019999998</v>
      </c>
      <c r="C29" s="53">
        <f t="shared" si="15"/>
        <v>-111.1602608</v>
      </c>
      <c r="D29" s="44">
        <f t="shared" si="16"/>
        <v>25</v>
      </c>
      <c r="E29" s="27" t="str">
        <f t="shared" si="20"/>
        <v>42</v>
      </c>
      <c r="F29" s="38" t="str">
        <f t="shared" si="3"/>
        <v xml:space="preserve"> 7.4776212</v>
      </c>
      <c r="G29" s="63" t="s">
        <v>60</v>
      </c>
      <c r="H29" s="27" t="str">
        <f t="shared" si="4"/>
        <v>-111</v>
      </c>
      <c r="I29" s="28" t="str">
        <f t="shared" si="5"/>
        <v xml:space="preserve"> 9.6156480</v>
      </c>
      <c r="J29" s="65" t="s">
        <v>61</v>
      </c>
      <c r="K29" s="44">
        <f t="shared" si="17"/>
        <v>25</v>
      </c>
      <c r="L29" s="14" t="str">
        <f t="shared" si="0"/>
        <v>42</v>
      </c>
      <c r="M29" s="12">
        <f t="shared" si="6"/>
        <v>7</v>
      </c>
      <c r="N29" s="13">
        <f t="shared" si="7"/>
        <v>28.657271999999985</v>
      </c>
      <c r="O29" s="77" t="str">
        <f t="shared" si="8"/>
        <v>42 7 28.6572720</v>
      </c>
      <c r="P29" s="15" t="str">
        <f t="shared" si="9"/>
        <v>-111</v>
      </c>
      <c r="Q29" s="12">
        <f t="shared" si="10"/>
        <v>9</v>
      </c>
      <c r="R29" s="13">
        <f t="shared" si="11"/>
        <v>36.938880000000012</v>
      </c>
      <c r="S29" s="81" t="str">
        <f t="shared" si="12"/>
        <v>-111 9 36.9388800</v>
      </c>
      <c r="T29" s="44">
        <f t="shared" si="18"/>
        <v>25</v>
      </c>
      <c r="U29" s="96">
        <f>B29*60*1.150779448</f>
        <v>2908.5693017568888</v>
      </c>
      <c r="V29" s="96">
        <f>C29*60*1.150779448</f>
        <v>-7675.2566137776021</v>
      </c>
      <c r="W29" s="44">
        <f t="shared" si="19"/>
        <v>25</v>
      </c>
      <c r="X29" s="97">
        <f t="shared" si="13"/>
        <v>15357245.913276372</v>
      </c>
      <c r="Y29" s="97">
        <f t="shared" si="13"/>
        <v>-40525354.920745738</v>
      </c>
    </row>
    <row r="30" spans="1:25" x14ac:dyDescent="0.2">
      <c r="A30" s="44">
        <f t="shared" si="14"/>
        <v>26</v>
      </c>
      <c r="B30" s="52">
        <f t="shared" si="1"/>
        <v>42.124631739999998</v>
      </c>
      <c r="C30" s="53">
        <f t="shared" si="15"/>
        <v>-111.1602591</v>
      </c>
      <c r="D30" s="44">
        <f t="shared" si="16"/>
        <v>26</v>
      </c>
      <c r="E30" s="27" t="str">
        <f t="shared" si="20"/>
        <v>42</v>
      </c>
      <c r="F30" s="38" t="str">
        <f t="shared" si="3"/>
        <v xml:space="preserve"> 7.4779044</v>
      </c>
      <c r="G30" s="63" t="s">
        <v>62</v>
      </c>
      <c r="H30" s="27" t="str">
        <f t="shared" si="4"/>
        <v>-111</v>
      </c>
      <c r="I30" s="28" t="str">
        <f t="shared" si="5"/>
        <v xml:space="preserve"> 9.6155460</v>
      </c>
      <c r="J30" s="65" t="s">
        <v>63</v>
      </c>
      <c r="K30" s="44">
        <f t="shared" si="17"/>
        <v>26</v>
      </c>
      <c r="L30" s="14" t="str">
        <f t="shared" si="0"/>
        <v>42</v>
      </c>
      <c r="M30" s="12">
        <f t="shared" si="6"/>
        <v>7</v>
      </c>
      <c r="N30" s="13">
        <f t="shared" si="7"/>
        <v>28.674263999999994</v>
      </c>
      <c r="O30" s="77" t="str">
        <f t="shared" si="8"/>
        <v>42 7 28.6742640</v>
      </c>
      <c r="P30" s="15" t="str">
        <f t="shared" si="9"/>
        <v>-111</v>
      </c>
      <c r="Q30" s="12">
        <f t="shared" si="10"/>
        <v>9</v>
      </c>
      <c r="R30" s="13">
        <f t="shared" si="11"/>
        <v>36.932760000000009</v>
      </c>
      <c r="S30" s="81" t="str">
        <f t="shared" si="12"/>
        <v>-111 9 36.9327600</v>
      </c>
      <c r="T30" s="44">
        <f t="shared" si="18"/>
        <v>26</v>
      </c>
      <c r="U30" s="96">
        <f>B30*60*1.150779448</f>
        <v>2908.5696276576282</v>
      </c>
      <c r="V30" s="96">
        <f>C30*60*1.150779448</f>
        <v>-7675.2564963980985</v>
      </c>
      <c r="W30" s="44">
        <f t="shared" si="19"/>
        <v>26</v>
      </c>
      <c r="X30" s="97">
        <f t="shared" si="13"/>
        <v>15357247.634032277</v>
      </c>
      <c r="Y30" s="97">
        <f t="shared" si="13"/>
        <v>-40525354.300981961</v>
      </c>
    </row>
    <row r="31" spans="1:25" x14ac:dyDescent="0.2">
      <c r="A31" s="44">
        <f t="shared" si="14"/>
        <v>27</v>
      </c>
      <c r="B31" s="52">
        <f t="shared" si="1"/>
        <v>42.124636639999999</v>
      </c>
      <c r="C31" s="53">
        <f t="shared" si="15"/>
        <v>-111.16025430000001</v>
      </c>
      <c r="D31" s="44">
        <f t="shared" si="16"/>
        <v>27</v>
      </c>
      <c r="E31" s="27" t="str">
        <f t="shared" si="20"/>
        <v>42</v>
      </c>
      <c r="F31" s="38" t="str">
        <f t="shared" si="3"/>
        <v xml:space="preserve"> 7.4781984</v>
      </c>
      <c r="G31" s="63" t="s">
        <v>64</v>
      </c>
      <c r="H31" s="27" t="str">
        <f t="shared" si="4"/>
        <v>-111</v>
      </c>
      <c r="I31" s="28" t="str">
        <f t="shared" si="5"/>
        <v xml:space="preserve"> 9.6152580</v>
      </c>
      <c r="J31" s="65" t="s">
        <v>65</v>
      </c>
      <c r="K31" s="44">
        <f t="shared" si="17"/>
        <v>27</v>
      </c>
      <c r="L31" s="14" t="str">
        <f t="shared" si="0"/>
        <v>42</v>
      </c>
      <c r="M31" s="12">
        <f t="shared" si="6"/>
        <v>7</v>
      </c>
      <c r="N31" s="13">
        <f t="shared" si="7"/>
        <v>28.691904000000008</v>
      </c>
      <c r="O31" s="77" t="str">
        <f t="shared" si="8"/>
        <v>42 7 28.6919040</v>
      </c>
      <c r="P31" s="15" t="str">
        <f t="shared" si="9"/>
        <v>-111</v>
      </c>
      <c r="Q31" s="12">
        <f t="shared" si="10"/>
        <v>9</v>
      </c>
      <c r="R31" s="13">
        <f t="shared" si="11"/>
        <v>36.915480000000045</v>
      </c>
      <c r="S31" s="81" t="str">
        <f t="shared" si="12"/>
        <v>-111 9 36.9154800</v>
      </c>
      <c r="T31" s="44">
        <f t="shared" si="18"/>
        <v>27</v>
      </c>
      <c r="U31" s="96">
        <f>B31*60*1.150779448</f>
        <v>2908.5699659867864</v>
      </c>
      <c r="V31" s="96">
        <f>C31*60*1.150779448</f>
        <v>-7675.2561649736181</v>
      </c>
      <c r="W31" s="44">
        <f t="shared" si="19"/>
        <v>27</v>
      </c>
      <c r="X31" s="97">
        <f t="shared" si="13"/>
        <v>15357249.420410233</v>
      </c>
      <c r="Y31" s="97">
        <f t="shared" si="13"/>
        <v>-40525352.551060706</v>
      </c>
    </row>
    <row r="32" spans="1:25" x14ac:dyDescent="0.2">
      <c r="A32" s="44">
        <f t="shared" si="14"/>
        <v>28</v>
      </c>
      <c r="B32" s="52">
        <f t="shared" si="1"/>
        <v>42.124662389999997</v>
      </c>
      <c r="C32" s="53">
        <f t="shared" si="15"/>
        <v>-111.1602194</v>
      </c>
      <c r="D32" s="44">
        <f t="shared" si="16"/>
        <v>28</v>
      </c>
      <c r="E32" s="27" t="str">
        <f t="shared" si="20"/>
        <v>42</v>
      </c>
      <c r="F32" s="38" t="str">
        <f t="shared" si="3"/>
        <v xml:space="preserve"> 7.4797434</v>
      </c>
      <c r="G32" s="63" t="s">
        <v>66</v>
      </c>
      <c r="H32" s="27" t="str">
        <f t="shared" si="4"/>
        <v>-111</v>
      </c>
      <c r="I32" s="28" t="str">
        <f t="shared" si="5"/>
        <v xml:space="preserve"> 9.6131640</v>
      </c>
      <c r="J32" s="65" t="s">
        <v>67</v>
      </c>
      <c r="K32" s="44">
        <f t="shared" si="17"/>
        <v>28</v>
      </c>
      <c r="L32" s="14" t="str">
        <f t="shared" si="0"/>
        <v>42</v>
      </c>
      <c r="M32" s="12">
        <f t="shared" si="6"/>
        <v>7</v>
      </c>
      <c r="N32" s="13">
        <f t="shared" si="7"/>
        <v>28.784604000000016</v>
      </c>
      <c r="O32" s="77" t="str">
        <f t="shared" si="8"/>
        <v>42 7 28.7846040</v>
      </c>
      <c r="P32" s="15" t="str">
        <f t="shared" si="9"/>
        <v>-111</v>
      </c>
      <c r="Q32" s="12">
        <f t="shared" si="10"/>
        <v>9</v>
      </c>
      <c r="R32" s="13">
        <f t="shared" si="11"/>
        <v>36.789839999999963</v>
      </c>
      <c r="S32" s="81" t="str">
        <f t="shared" si="12"/>
        <v>-111 9 36.7898400</v>
      </c>
      <c r="T32" s="44">
        <f t="shared" si="18"/>
        <v>28</v>
      </c>
      <c r="U32" s="96">
        <f>B32*60*1.150779448</f>
        <v>2908.5717439410332</v>
      </c>
      <c r="V32" s="96">
        <f>C32*60*1.150779448</f>
        <v>-7675.2537552414533</v>
      </c>
      <c r="W32" s="44">
        <f t="shared" si="19"/>
        <v>28</v>
      </c>
      <c r="X32" s="97">
        <f t="shared" si="13"/>
        <v>15357258.808008656</v>
      </c>
      <c r="Y32" s="97">
        <f t="shared" si="13"/>
        <v>-40525339.827674873</v>
      </c>
    </row>
    <row r="33" spans="1:25" x14ac:dyDescent="0.2">
      <c r="A33" s="44">
        <f t="shared" si="14"/>
        <v>29</v>
      </c>
      <c r="B33" s="52">
        <f t="shared" si="1"/>
        <v>42.124685540000002</v>
      </c>
      <c r="C33" s="53">
        <f t="shared" si="15"/>
        <v>-111.1601874</v>
      </c>
      <c r="D33" s="44">
        <f t="shared" si="16"/>
        <v>29</v>
      </c>
      <c r="E33" s="27" t="str">
        <f t="shared" si="20"/>
        <v>42</v>
      </c>
      <c r="F33" s="38" t="str">
        <f t="shared" si="3"/>
        <v xml:space="preserve"> 7.4811324</v>
      </c>
      <c r="G33" s="63" t="s">
        <v>68</v>
      </c>
      <c r="H33" s="27" t="str">
        <f t="shared" si="4"/>
        <v>-111</v>
      </c>
      <c r="I33" s="28" t="str">
        <f t="shared" si="5"/>
        <v xml:space="preserve"> 9.6112440</v>
      </c>
      <c r="J33" s="65" t="s">
        <v>69</v>
      </c>
      <c r="K33" s="44">
        <f t="shared" si="17"/>
        <v>29</v>
      </c>
      <c r="L33" s="14" t="str">
        <f t="shared" si="0"/>
        <v>42</v>
      </c>
      <c r="M33" s="12">
        <f t="shared" si="6"/>
        <v>7</v>
      </c>
      <c r="N33" s="13">
        <f t="shared" si="7"/>
        <v>28.867943999999994</v>
      </c>
      <c r="O33" s="77" t="str">
        <f t="shared" si="8"/>
        <v>42 7 28.8679440</v>
      </c>
      <c r="P33" s="15" t="str">
        <f t="shared" si="9"/>
        <v>-111</v>
      </c>
      <c r="Q33" s="12">
        <f t="shared" si="10"/>
        <v>9</v>
      </c>
      <c r="R33" s="13">
        <f t="shared" si="11"/>
        <v>36.674639999999954</v>
      </c>
      <c r="S33" s="81" t="str">
        <f t="shared" si="12"/>
        <v>-111 9 36.6746400</v>
      </c>
      <c r="T33" s="44">
        <f t="shared" si="18"/>
        <v>29</v>
      </c>
      <c r="U33" s="96">
        <f>B33*60*1.150779448</f>
        <v>2908.573342373687</v>
      </c>
      <c r="V33" s="96">
        <f>C33*60*1.150779448</f>
        <v>-7675.2515457449126</v>
      </c>
      <c r="W33" s="44">
        <f t="shared" si="19"/>
        <v>29</v>
      </c>
      <c r="X33" s="97">
        <f t="shared" si="13"/>
        <v>15357267.247733068</v>
      </c>
      <c r="Y33" s="97">
        <f t="shared" si="13"/>
        <v>-40525328.16153314</v>
      </c>
    </row>
  </sheetData>
  <mergeCells count="9">
    <mergeCell ref="P3:R3"/>
    <mergeCell ref="P4:R4"/>
    <mergeCell ref="G2:J2"/>
    <mergeCell ref="E3:F3"/>
    <mergeCell ref="H3:I3"/>
    <mergeCell ref="L3:N3"/>
    <mergeCell ref="E4:F4"/>
    <mergeCell ref="H4:I4"/>
    <mergeCell ref="L4:N4"/>
  </mergeCells>
  <phoneticPr fontId="1" type="noConversion"/>
  <pageMargins left="0.2" right="0.2" top="0.2" bottom="0.2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workbookViewId="0">
      <selection activeCell="O5" sqref="O5"/>
    </sheetView>
  </sheetViews>
  <sheetFormatPr defaultColWidth="16.42578125" defaultRowHeight="12" x14ac:dyDescent="0.2"/>
  <cols>
    <col min="1" max="1" width="3" style="1" bestFit="1" customWidth="1"/>
    <col min="2" max="2" width="13.85546875" style="7" customWidth="1"/>
    <col min="3" max="3" width="15" style="8" customWidth="1"/>
    <col min="4" max="4" width="3" style="1" bestFit="1" customWidth="1"/>
    <col min="5" max="5" width="4.28515625" style="11" hidden="1" customWidth="1"/>
    <col min="6" max="6" width="14.5703125" style="2" hidden="1" customWidth="1"/>
    <col min="7" max="7" width="19.28515625" style="18" bestFit="1" customWidth="1"/>
    <col min="8" max="8" width="4.85546875" style="10" hidden="1" customWidth="1"/>
    <col min="9" max="9" width="14" style="2" hidden="1" customWidth="1"/>
    <col min="10" max="10" width="19" style="20" bestFit="1" customWidth="1"/>
    <col min="11" max="11" width="3" style="1" bestFit="1" customWidth="1"/>
    <col min="12" max="12" width="4.28515625" style="55" hidden="1" customWidth="1"/>
    <col min="13" max="13" width="4.140625" style="11" hidden="1" customWidth="1"/>
    <col min="14" max="14" width="12.28515625" style="2" hidden="1" customWidth="1"/>
    <col min="15" max="15" width="20" style="61" bestFit="1" customWidth="1"/>
    <col min="16" max="16" width="4.5703125" style="10" hidden="1" customWidth="1"/>
    <col min="17" max="17" width="4.28515625" style="9" hidden="1" customWidth="1"/>
    <col min="18" max="18" width="9.85546875" style="2" hidden="1" customWidth="1"/>
    <col min="19" max="19" width="21.140625" style="61" bestFit="1" customWidth="1"/>
    <col min="20" max="20" width="3" style="1" customWidth="1"/>
    <col min="21" max="22" width="16.42578125" style="1"/>
    <col min="23" max="23" width="3" style="1" customWidth="1"/>
    <col min="24" max="16384" width="16.42578125" style="1"/>
  </cols>
  <sheetData>
    <row r="1" spans="1:25" x14ac:dyDescent="0.2">
      <c r="B1" s="4" t="s">
        <v>11</v>
      </c>
    </row>
    <row r="2" spans="1:25" ht="12.75" thickBot="1" x14ac:dyDescent="0.25">
      <c r="O2" s="90" t="s">
        <v>8</v>
      </c>
      <c r="P2" s="90"/>
      <c r="Q2" s="90"/>
      <c r="R2" s="90"/>
      <c r="S2" s="90"/>
      <c r="T2" s="2"/>
      <c r="U2" s="1" t="s">
        <v>129</v>
      </c>
      <c r="V2" s="1" t="s">
        <v>130</v>
      </c>
      <c r="W2" s="2"/>
      <c r="X2" s="1" t="s">
        <v>129</v>
      </c>
      <c r="Y2" s="1" t="s">
        <v>130</v>
      </c>
    </row>
    <row r="3" spans="1:25" ht="13.5" thickTop="1" thickBot="1" x14ac:dyDescent="0.25">
      <c r="B3" s="21" t="s">
        <v>0</v>
      </c>
      <c r="C3" s="22" t="s">
        <v>1</v>
      </c>
      <c r="E3" s="95" t="s">
        <v>0</v>
      </c>
      <c r="F3" s="95"/>
      <c r="G3" s="19" t="s">
        <v>0</v>
      </c>
      <c r="H3" s="95" t="s">
        <v>1</v>
      </c>
      <c r="I3" s="95"/>
      <c r="J3" s="71" t="s">
        <v>1</v>
      </c>
      <c r="K3" s="3"/>
      <c r="L3" s="95" t="s">
        <v>0</v>
      </c>
      <c r="M3" s="95"/>
      <c r="N3" s="95"/>
      <c r="O3" s="57" t="s">
        <v>0</v>
      </c>
      <c r="P3" s="95" t="s">
        <v>1</v>
      </c>
      <c r="Q3" s="95"/>
      <c r="R3" s="95"/>
      <c r="S3" s="57" t="s">
        <v>1</v>
      </c>
      <c r="T3" s="33"/>
      <c r="U3" s="75" t="s">
        <v>0</v>
      </c>
      <c r="V3" s="79" t="s">
        <v>1</v>
      </c>
      <c r="W3" s="33"/>
      <c r="X3" s="75" t="s">
        <v>0</v>
      </c>
      <c r="Y3" s="79" t="s">
        <v>1</v>
      </c>
    </row>
    <row r="4" spans="1:25" s="5" customFormat="1" ht="12.75" thickTop="1" x14ac:dyDescent="0.2">
      <c r="B4" s="50" t="s">
        <v>2</v>
      </c>
      <c r="C4" s="51" t="s">
        <v>3</v>
      </c>
      <c r="E4" s="91" t="s">
        <v>4</v>
      </c>
      <c r="F4" s="91"/>
      <c r="G4" s="32" t="s">
        <v>4</v>
      </c>
      <c r="H4" s="91" t="s">
        <v>5</v>
      </c>
      <c r="I4" s="91"/>
      <c r="J4" s="72" t="s">
        <v>5</v>
      </c>
      <c r="K4" s="6"/>
      <c r="L4" s="92" t="s">
        <v>6</v>
      </c>
      <c r="M4" s="92"/>
      <c r="N4" s="93"/>
      <c r="O4" s="70" t="s">
        <v>6</v>
      </c>
      <c r="P4" s="94" t="s">
        <v>7</v>
      </c>
      <c r="Q4" s="92"/>
      <c r="R4" s="92"/>
      <c r="S4" s="62" t="s">
        <v>7</v>
      </c>
      <c r="T4" s="34"/>
      <c r="U4" s="76" t="s">
        <v>128</v>
      </c>
      <c r="V4" s="80" t="s">
        <v>128</v>
      </c>
      <c r="W4" s="34"/>
      <c r="X4" s="76" t="s">
        <v>131</v>
      </c>
      <c r="Y4" s="80" t="s">
        <v>131</v>
      </c>
    </row>
    <row r="5" spans="1:25" ht="13.5" customHeight="1" x14ac:dyDescent="0.2">
      <c r="A5" s="44">
        <v>1</v>
      </c>
      <c r="B5" s="52">
        <f>E5+F5/60</f>
        <v>42.123901038</v>
      </c>
      <c r="C5" s="53">
        <f>H5-I5/60</f>
        <v>-111.160351265</v>
      </c>
      <c r="D5" s="44">
        <v>1</v>
      </c>
      <c r="E5" s="29" t="str">
        <f>L5</f>
        <v>42</v>
      </c>
      <c r="F5" s="30">
        <f>M5+N5/60</f>
        <v>7.43406228</v>
      </c>
      <c r="G5" s="36" t="str">
        <f>CONCATENATE(E5&amp;" ",FIXED(F5,7))</f>
        <v>42 7.4340623</v>
      </c>
      <c r="H5" s="31" t="str">
        <f>P5</f>
        <v>-111</v>
      </c>
      <c r="I5" s="30">
        <f>Q5+R5/60</f>
        <v>9.6210758999999992</v>
      </c>
      <c r="J5" s="73" t="str">
        <f>CONCATENATE(H5&amp;" ",FIXED(I5,7))</f>
        <v>-111 9.6210759</v>
      </c>
      <c r="K5" s="44">
        <v>1</v>
      </c>
      <c r="L5" s="29" t="str">
        <f>LEFT(O5,2)</f>
        <v>42</v>
      </c>
      <c r="M5" s="54" t="str">
        <f>MID(O5,4,2)</f>
        <v xml:space="preserve">7 </v>
      </c>
      <c r="N5" s="39" t="str">
        <f>MID(O5,6,11)</f>
        <v>26.0437368</v>
      </c>
      <c r="O5" s="59" t="s">
        <v>70</v>
      </c>
      <c r="P5" s="56" t="str">
        <f>LEFT(S5,4)</f>
        <v>-111</v>
      </c>
      <c r="Q5" s="54" t="str">
        <f>MID(S5,6,2)</f>
        <v xml:space="preserve">9 </v>
      </c>
      <c r="R5" s="39" t="str">
        <f>MID(S5,8,11)</f>
        <v>37.2645540</v>
      </c>
      <c r="S5" s="63" t="s">
        <v>71</v>
      </c>
      <c r="T5" s="44">
        <v>1</v>
      </c>
      <c r="U5" s="96">
        <f>B5*60*1.150779448</f>
        <v>2908.5191750469762</v>
      </c>
      <c r="V5" s="96">
        <f>C5*60*1.150779448</f>
        <v>-7675.2628600933685</v>
      </c>
      <c r="W5" s="44">
        <v>1</v>
      </c>
      <c r="X5" s="97">
        <f>U5*5280</f>
        <v>15356981.244248034</v>
      </c>
      <c r="Y5" s="97">
        <f>V5*5280</f>
        <v>-40525387.901292987</v>
      </c>
    </row>
    <row r="6" spans="1:25" x14ac:dyDescent="0.2">
      <c r="A6" s="44">
        <f>A5+1</f>
        <v>2</v>
      </c>
      <c r="B6" s="52">
        <f t="shared" ref="B6:B33" si="0">E6+F6/60</f>
        <v>42.123908290999999</v>
      </c>
      <c r="C6" s="53">
        <f t="shared" ref="C6:C33" si="1">H6-I6/60</f>
        <v>-111.16035057800001</v>
      </c>
      <c r="D6" s="44">
        <f>D5+1</f>
        <v>2</v>
      </c>
      <c r="E6" s="29" t="str">
        <f t="shared" ref="E6:E33" si="2">L6</f>
        <v>42</v>
      </c>
      <c r="F6" s="30">
        <f t="shared" ref="F6:F33" si="3">M6+N6/60</f>
        <v>7.4344974600000002</v>
      </c>
      <c r="G6" s="37" t="str">
        <f t="shared" ref="G6:G33" si="4">CONCATENATE(E6&amp;" ",FIXED(F6,7))</f>
        <v>42 7.4344975</v>
      </c>
      <c r="H6" s="31" t="str">
        <f t="shared" ref="H6:H33" si="5">P6</f>
        <v>-111</v>
      </c>
      <c r="I6" s="30">
        <f t="shared" ref="I6:I33" si="6">Q6+R6/60</f>
        <v>9.6210346799999993</v>
      </c>
      <c r="J6" s="73" t="str">
        <f t="shared" ref="J6:J33" si="7">CONCATENATE(H6&amp;" ",FIXED(I6,7))</f>
        <v>-111 9.6210347</v>
      </c>
      <c r="K6" s="44">
        <f>K5+1</f>
        <v>2</v>
      </c>
      <c r="L6" s="29" t="str">
        <f t="shared" ref="L6:L33" si="8">LEFT(O6,2)</f>
        <v>42</v>
      </c>
      <c r="M6" s="54" t="str">
        <f t="shared" ref="M6:M33" si="9">MID(O6,4,2)</f>
        <v xml:space="preserve">7 </v>
      </c>
      <c r="N6" s="39" t="str">
        <f t="shared" ref="N6:N33" si="10">MID(O6,6,11)</f>
        <v>26.0698476</v>
      </c>
      <c r="O6" s="59" t="s">
        <v>72</v>
      </c>
      <c r="P6" s="56" t="str">
        <f t="shared" ref="P6:P33" si="11">LEFT(S6,4)</f>
        <v>-111</v>
      </c>
      <c r="Q6" s="54" t="str">
        <f t="shared" ref="Q6:Q33" si="12">MID(S6,6,2)</f>
        <v xml:space="preserve">9 </v>
      </c>
      <c r="R6" s="39" t="str">
        <f t="shared" ref="R6:R33" si="13">MID(S6,8,11)</f>
        <v>37.2620808</v>
      </c>
      <c r="S6" s="63" t="s">
        <v>73</v>
      </c>
      <c r="T6" s="44">
        <f>T5+1</f>
        <v>2</v>
      </c>
      <c r="U6" s="96">
        <f>B6*60*1.150779448</f>
        <v>2908.5196758431762</v>
      </c>
      <c r="V6" s="96">
        <f>C6*60*1.150779448</f>
        <v>-7675.2628126582404</v>
      </c>
      <c r="W6" s="44">
        <f>W5+1</f>
        <v>2</v>
      </c>
      <c r="X6" s="97">
        <f t="shared" ref="X6:Y33" si="14">U6*5280</f>
        <v>15356983.888451971</v>
      </c>
      <c r="Y6" s="97">
        <f t="shared" si="14"/>
        <v>-40525387.650835507</v>
      </c>
    </row>
    <row r="7" spans="1:25" x14ac:dyDescent="0.2">
      <c r="A7" s="44">
        <f t="shared" ref="A7:A33" si="15">A6+1</f>
        <v>3</v>
      </c>
      <c r="B7" s="52">
        <f t="shared" si="0"/>
        <v>42.123917556999999</v>
      </c>
      <c r="C7" s="53">
        <f t="shared" si="1"/>
        <v>-111.160350079</v>
      </c>
      <c r="D7" s="44">
        <f t="shared" ref="D7:D33" si="16">D6+1</f>
        <v>3</v>
      </c>
      <c r="E7" s="29" t="str">
        <f t="shared" si="2"/>
        <v>42</v>
      </c>
      <c r="F7" s="30">
        <f t="shared" si="3"/>
        <v>7.43505342</v>
      </c>
      <c r="G7" s="37" t="str">
        <f t="shared" si="4"/>
        <v>42 7.4350534</v>
      </c>
      <c r="H7" s="31" t="str">
        <f t="shared" si="5"/>
        <v>-111</v>
      </c>
      <c r="I7" s="30">
        <f t="shared" si="6"/>
        <v>9.6210047400000001</v>
      </c>
      <c r="J7" s="73" t="str">
        <f t="shared" si="7"/>
        <v>-111 9.6210047</v>
      </c>
      <c r="K7" s="44">
        <f t="shared" ref="K7:K33" si="17">K6+1</f>
        <v>3</v>
      </c>
      <c r="L7" s="29" t="str">
        <f t="shared" si="8"/>
        <v>42</v>
      </c>
      <c r="M7" s="54" t="str">
        <f t="shared" si="9"/>
        <v xml:space="preserve">7 </v>
      </c>
      <c r="N7" s="39" t="str">
        <f t="shared" si="10"/>
        <v>26.1032052</v>
      </c>
      <c r="O7" s="59" t="s">
        <v>74</v>
      </c>
      <c r="P7" s="56" t="str">
        <f t="shared" si="11"/>
        <v>-111</v>
      </c>
      <c r="Q7" s="54" t="str">
        <f t="shared" si="12"/>
        <v xml:space="preserve">9 </v>
      </c>
      <c r="R7" s="39" t="str">
        <f t="shared" si="13"/>
        <v>37.2602844</v>
      </c>
      <c r="S7" s="63" t="s">
        <v>75</v>
      </c>
      <c r="T7" s="44">
        <f t="shared" ref="T7:T33" si="18">T6+1</f>
        <v>3</v>
      </c>
      <c r="U7" s="96">
        <f>B7*60*1.150779448</f>
        <v>2908.5203156305179</v>
      </c>
      <c r="V7" s="96">
        <f>C7*60*1.150779448</f>
        <v>-7675.2627782039026</v>
      </c>
      <c r="W7" s="44">
        <f t="shared" ref="W7:W33" si="19">W6+1</f>
        <v>3</v>
      </c>
      <c r="X7" s="97">
        <f t="shared" si="14"/>
        <v>15356987.266529134</v>
      </c>
      <c r="Y7" s="97">
        <f t="shared" si="14"/>
        <v>-40525387.468916602</v>
      </c>
    </row>
    <row r="8" spans="1:25" x14ac:dyDescent="0.2">
      <c r="A8" s="44">
        <f t="shared" si="15"/>
        <v>4</v>
      </c>
      <c r="B8" s="52">
        <f t="shared" si="0"/>
        <v>42.123921385999999</v>
      </c>
      <c r="C8" s="53">
        <f t="shared" si="1"/>
        <v>-111.160349422</v>
      </c>
      <c r="D8" s="44">
        <f t="shared" si="16"/>
        <v>4</v>
      </c>
      <c r="E8" s="29" t="str">
        <f t="shared" si="2"/>
        <v>42</v>
      </c>
      <c r="F8" s="30">
        <f t="shared" si="3"/>
        <v>7.43528316</v>
      </c>
      <c r="G8" s="37" t="str">
        <f t="shared" si="4"/>
        <v>42 7.4352832</v>
      </c>
      <c r="H8" s="31" t="str">
        <f t="shared" si="5"/>
        <v>-111</v>
      </c>
      <c r="I8" s="30">
        <f t="shared" si="6"/>
        <v>9.6209653199999998</v>
      </c>
      <c r="J8" s="73" t="str">
        <f t="shared" si="7"/>
        <v>-111 9.6209653</v>
      </c>
      <c r="K8" s="44">
        <f t="shared" si="17"/>
        <v>4</v>
      </c>
      <c r="L8" s="29" t="str">
        <f t="shared" si="8"/>
        <v>42</v>
      </c>
      <c r="M8" s="54" t="str">
        <f t="shared" si="9"/>
        <v xml:space="preserve">7 </v>
      </c>
      <c r="N8" s="39" t="str">
        <f t="shared" si="10"/>
        <v>26.1169896</v>
      </c>
      <c r="O8" s="59" t="s">
        <v>76</v>
      </c>
      <c r="P8" s="56" t="str">
        <f t="shared" si="11"/>
        <v>-111</v>
      </c>
      <c r="Q8" s="54" t="str">
        <f t="shared" si="12"/>
        <v xml:space="preserve">9 </v>
      </c>
      <c r="R8" s="39" t="str">
        <f t="shared" si="13"/>
        <v>37.2579192</v>
      </c>
      <c r="S8" s="63" t="s">
        <v>77</v>
      </c>
      <c r="T8" s="44">
        <f t="shared" si="18"/>
        <v>4</v>
      </c>
      <c r="U8" s="96">
        <f>B8*60*1.150779448</f>
        <v>2908.5205800105882</v>
      </c>
      <c r="V8" s="96">
        <f>C8*60*1.150779448</f>
        <v>-7675.2627328401759</v>
      </c>
      <c r="W8" s="44">
        <f t="shared" si="19"/>
        <v>4</v>
      </c>
      <c r="X8" s="97">
        <f t="shared" si="14"/>
        <v>15356988.662455905</v>
      </c>
      <c r="Y8" s="97">
        <f t="shared" si="14"/>
        <v>-40525387.229396127</v>
      </c>
    </row>
    <row r="9" spans="1:25" x14ac:dyDescent="0.2">
      <c r="A9" s="44">
        <f t="shared" si="15"/>
        <v>5</v>
      </c>
      <c r="B9" s="52">
        <f t="shared" si="0"/>
        <v>42.123925214000003</v>
      </c>
      <c r="C9" s="53">
        <f t="shared" si="1"/>
        <v>-111.160348766</v>
      </c>
      <c r="D9" s="44">
        <f t="shared" si="16"/>
        <v>5</v>
      </c>
      <c r="E9" s="29" t="str">
        <f t="shared" si="2"/>
        <v>42</v>
      </c>
      <c r="F9" s="30">
        <f t="shared" si="3"/>
        <v>7.4355128400000003</v>
      </c>
      <c r="G9" s="37" t="str">
        <f t="shared" si="4"/>
        <v>42 7.4355128</v>
      </c>
      <c r="H9" s="31" t="str">
        <f t="shared" si="5"/>
        <v>-111</v>
      </c>
      <c r="I9" s="30">
        <f t="shared" si="6"/>
        <v>9.6209259599999992</v>
      </c>
      <c r="J9" s="73" t="str">
        <f t="shared" si="7"/>
        <v>-111 9.6209260</v>
      </c>
      <c r="K9" s="44">
        <f t="shared" si="17"/>
        <v>5</v>
      </c>
      <c r="L9" s="29" t="str">
        <f t="shared" si="8"/>
        <v>42</v>
      </c>
      <c r="M9" s="54" t="str">
        <f t="shared" si="9"/>
        <v xml:space="preserve">7 </v>
      </c>
      <c r="N9" s="39" t="str">
        <f t="shared" si="10"/>
        <v>26.1307704</v>
      </c>
      <c r="O9" s="59" t="s">
        <v>78</v>
      </c>
      <c r="P9" s="56" t="str">
        <f t="shared" si="11"/>
        <v>-111</v>
      </c>
      <c r="Q9" s="54" t="str">
        <f t="shared" si="12"/>
        <v xml:space="preserve">9 </v>
      </c>
      <c r="R9" s="39" t="str">
        <f t="shared" si="13"/>
        <v>37.2555576</v>
      </c>
      <c r="S9" s="63" t="s">
        <v>79</v>
      </c>
      <c r="T9" s="44">
        <f t="shared" si="18"/>
        <v>5</v>
      </c>
      <c r="U9" s="96">
        <f>B9*60*1.150779448</f>
        <v>2908.5208443216125</v>
      </c>
      <c r="V9" s="96">
        <f>C9*60*1.150779448</f>
        <v>-7675.262687545498</v>
      </c>
      <c r="W9" s="44">
        <f t="shared" si="19"/>
        <v>5</v>
      </c>
      <c r="X9" s="97">
        <f t="shared" si="14"/>
        <v>15356990.058018114</v>
      </c>
      <c r="Y9" s="97">
        <f t="shared" si="14"/>
        <v>-40525386.990240231</v>
      </c>
    </row>
    <row r="10" spans="1:25" x14ac:dyDescent="0.2">
      <c r="A10" s="44">
        <f t="shared" si="15"/>
        <v>6</v>
      </c>
      <c r="B10" s="52">
        <f t="shared" si="0"/>
        <v>42.12393428</v>
      </c>
      <c r="C10" s="53">
        <f t="shared" si="1"/>
        <v>-111.160348118</v>
      </c>
      <c r="D10" s="44">
        <f t="shared" si="16"/>
        <v>6</v>
      </c>
      <c r="E10" s="29" t="str">
        <f t="shared" si="2"/>
        <v>42</v>
      </c>
      <c r="F10" s="30">
        <f t="shared" si="3"/>
        <v>7.4360568000000002</v>
      </c>
      <c r="G10" s="37" t="str">
        <f t="shared" si="4"/>
        <v>42 7.4360568</v>
      </c>
      <c r="H10" s="31" t="str">
        <f t="shared" si="5"/>
        <v>-111</v>
      </c>
      <c r="I10" s="30">
        <f t="shared" si="6"/>
        <v>9.6208870799999993</v>
      </c>
      <c r="J10" s="73" t="str">
        <f t="shared" si="7"/>
        <v>-111 9.6208871</v>
      </c>
      <c r="K10" s="44">
        <f t="shared" si="17"/>
        <v>6</v>
      </c>
      <c r="L10" s="29" t="str">
        <f t="shared" si="8"/>
        <v>42</v>
      </c>
      <c r="M10" s="54" t="str">
        <f t="shared" si="9"/>
        <v xml:space="preserve">7 </v>
      </c>
      <c r="N10" s="39" t="str">
        <f t="shared" si="10"/>
        <v>26.1634080</v>
      </c>
      <c r="O10" s="59" t="s">
        <v>80</v>
      </c>
      <c r="P10" s="56" t="str">
        <f t="shared" si="11"/>
        <v>-111</v>
      </c>
      <c r="Q10" s="54" t="str">
        <f t="shared" si="12"/>
        <v xml:space="preserve">9 </v>
      </c>
      <c r="R10" s="39" t="str">
        <f t="shared" si="13"/>
        <v>37.2532248</v>
      </c>
      <c r="S10" s="63" t="s">
        <v>81</v>
      </c>
      <c r="T10" s="44">
        <f t="shared" si="18"/>
        <v>6</v>
      </c>
      <c r="U10" s="96">
        <f>B10*60*1.150779448</f>
        <v>2908.5214702996009</v>
      </c>
      <c r="V10" s="96">
        <f>C10*60*1.150779448</f>
        <v>-7675.2626428031926</v>
      </c>
      <c r="W10" s="44">
        <f t="shared" si="19"/>
        <v>6</v>
      </c>
      <c r="X10" s="97">
        <f t="shared" si="14"/>
        <v>15356993.363181893</v>
      </c>
      <c r="Y10" s="97">
        <f t="shared" si="14"/>
        <v>-40525386.754000857</v>
      </c>
    </row>
    <row r="11" spans="1:25" x14ac:dyDescent="0.2">
      <c r="A11" s="44">
        <f t="shared" si="15"/>
        <v>7</v>
      </c>
      <c r="B11" s="52">
        <f t="shared" si="0"/>
        <v>42.123943461000003</v>
      </c>
      <c r="C11" s="53">
        <f t="shared" si="1"/>
        <v>-111.160347249</v>
      </c>
      <c r="D11" s="44">
        <f t="shared" si="16"/>
        <v>7</v>
      </c>
      <c r="E11" s="29" t="str">
        <f t="shared" si="2"/>
        <v>42</v>
      </c>
      <c r="F11" s="30">
        <f t="shared" si="3"/>
        <v>7.43660766</v>
      </c>
      <c r="G11" s="37" t="str">
        <f t="shared" si="4"/>
        <v>42 7.4366077</v>
      </c>
      <c r="H11" s="31" t="str">
        <f t="shared" si="5"/>
        <v>-111</v>
      </c>
      <c r="I11" s="30">
        <f t="shared" si="6"/>
        <v>9.6208349399999999</v>
      </c>
      <c r="J11" s="73" t="str">
        <f t="shared" si="7"/>
        <v>-111 9.6208349</v>
      </c>
      <c r="K11" s="44">
        <f t="shared" si="17"/>
        <v>7</v>
      </c>
      <c r="L11" s="29" t="str">
        <f t="shared" si="8"/>
        <v>42</v>
      </c>
      <c r="M11" s="54" t="str">
        <f t="shared" si="9"/>
        <v xml:space="preserve">7 </v>
      </c>
      <c r="N11" s="39" t="str">
        <f t="shared" si="10"/>
        <v>26.1964596</v>
      </c>
      <c r="O11" s="59" t="s">
        <v>82</v>
      </c>
      <c r="P11" s="56" t="str">
        <f t="shared" si="11"/>
        <v>-111</v>
      </c>
      <c r="Q11" s="54" t="str">
        <f t="shared" si="12"/>
        <v xml:space="preserve">9 </v>
      </c>
      <c r="R11" s="39" t="str">
        <f t="shared" si="13"/>
        <v>37.2500964</v>
      </c>
      <c r="S11" s="63" t="s">
        <v>83</v>
      </c>
      <c r="T11" s="44">
        <f t="shared" si="18"/>
        <v>7</v>
      </c>
      <c r="U11" s="96">
        <f>B11*60*1.150779448</f>
        <v>2908.5221042179678</v>
      </c>
      <c r="V11" s="96">
        <f>C11*60*1.150779448</f>
        <v>-7675.2625828015516</v>
      </c>
      <c r="W11" s="44">
        <f t="shared" si="19"/>
        <v>7</v>
      </c>
      <c r="X11" s="97">
        <f t="shared" si="14"/>
        <v>15356996.71027087</v>
      </c>
      <c r="Y11" s="97">
        <f t="shared" si="14"/>
        <v>-40525386.437192194</v>
      </c>
    </row>
    <row r="12" spans="1:25" x14ac:dyDescent="0.2">
      <c r="A12" s="44">
        <f t="shared" si="15"/>
        <v>8</v>
      </c>
      <c r="B12" s="52">
        <f t="shared" si="0"/>
        <v>42.123954560000001</v>
      </c>
      <c r="C12" s="53">
        <f t="shared" si="1"/>
        <v>-111.16034658300001</v>
      </c>
      <c r="D12" s="44">
        <f t="shared" si="16"/>
        <v>8</v>
      </c>
      <c r="E12" s="29" t="str">
        <f t="shared" si="2"/>
        <v>42</v>
      </c>
      <c r="F12" s="30">
        <f t="shared" si="3"/>
        <v>7.4372736000000002</v>
      </c>
      <c r="G12" s="37" t="str">
        <f t="shared" si="4"/>
        <v>42 7.4372736</v>
      </c>
      <c r="H12" s="31" t="str">
        <f t="shared" si="5"/>
        <v>-111</v>
      </c>
      <c r="I12" s="30">
        <f t="shared" si="6"/>
        <v>9.6207949799999994</v>
      </c>
      <c r="J12" s="73" t="str">
        <f t="shared" si="7"/>
        <v>-111 9.6207950</v>
      </c>
      <c r="K12" s="44">
        <f t="shared" si="17"/>
        <v>8</v>
      </c>
      <c r="L12" s="29" t="str">
        <f t="shared" si="8"/>
        <v>42</v>
      </c>
      <c r="M12" s="54" t="str">
        <f t="shared" si="9"/>
        <v xml:space="preserve">7 </v>
      </c>
      <c r="N12" s="39" t="str">
        <f t="shared" si="10"/>
        <v>26.2364160</v>
      </c>
      <c r="O12" s="59" t="s">
        <v>84</v>
      </c>
      <c r="P12" s="56" t="str">
        <f t="shared" si="11"/>
        <v>-111</v>
      </c>
      <c r="Q12" s="54" t="str">
        <f t="shared" si="12"/>
        <v xml:space="preserve">9 </v>
      </c>
      <c r="R12" s="39" t="str">
        <f t="shared" si="13"/>
        <v>37.2476988</v>
      </c>
      <c r="S12" s="63" t="s">
        <v>85</v>
      </c>
      <c r="T12" s="44">
        <f t="shared" si="18"/>
        <v>8</v>
      </c>
      <c r="U12" s="96">
        <f>B12*60*1.150779448</f>
        <v>2908.5228705680329</v>
      </c>
      <c r="V12" s="96">
        <f>C12*60*1.150779448</f>
        <v>-7675.2625368164054</v>
      </c>
      <c r="W12" s="44">
        <f t="shared" si="19"/>
        <v>8</v>
      </c>
      <c r="X12" s="97">
        <f t="shared" si="14"/>
        <v>15357000.756599214</v>
      </c>
      <c r="Y12" s="97">
        <f t="shared" si="14"/>
        <v>-40525386.194390617</v>
      </c>
    </row>
    <row r="13" spans="1:25" x14ac:dyDescent="0.2">
      <c r="A13" s="44">
        <f t="shared" si="15"/>
        <v>9</v>
      </c>
      <c r="B13" s="52">
        <f t="shared" si="0"/>
        <v>42.123958401000003</v>
      </c>
      <c r="C13" s="53">
        <f t="shared" si="1"/>
        <v>-111.160346115</v>
      </c>
      <c r="D13" s="44">
        <f t="shared" si="16"/>
        <v>9</v>
      </c>
      <c r="E13" s="29" t="str">
        <f t="shared" si="2"/>
        <v>42</v>
      </c>
      <c r="F13" s="30">
        <f t="shared" si="3"/>
        <v>7.4375040600000002</v>
      </c>
      <c r="G13" s="37" t="str">
        <f t="shared" si="4"/>
        <v>42 7.4375041</v>
      </c>
      <c r="H13" s="31" t="str">
        <f t="shared" si="5"/>
        <v>-111</v>
      </c>
      <c r="I13" s="30">
        <f t="shared" si="6"/>
        <v>9.6207668999999996</v>
      </c>
      <c r="J13" s="73" t="str">
        <f t="shared" si="7"/>
        <v>-111 9.6207669</v>
      </c>
      <c r="K13" s="44">
        <f t="shared" si="17"/>
        <v>9</v>
      </c>
      <c r="L13" s="29" t="str">
        <f t="shared" si="8"/>
        <v>42</v>
      </c>
      <c r="M13" s="54" t="str">
        <f t="shared" si="9"/>
        <v xml:space="preserve">7 </v>
      </c>
      <c r="N13" s="39" t="str">
        <f t="shared" si="10"/>
        <v>26.2502436</v>
      </c>
      <c r="O13" s="59" t="s">
        <v>86</v>
      </c>
      <c r="P13" s="56" t="str">
        <f t="shared" si="11"/>
        <v>-111</v>
      </c>
      <c r="Q13" s="54" t="str">
        <f t="shared" si="12"/>
        <v xml:space="preserve">9 </v>
      </c>
      <c r="R13" s="39" t="str">
        <f t="shared" si="13"/>
        <v>37.2460140</v>
      </c>
      <c r="S13" s="63" t="s">
        <v>87</v>
      </c>
      <c r="T13" s="44">
        <f t="shared" si="18"/>
        <v>9</v>
      </c>
      <c r="U13" s="96">
        <f>B13*60*1.150779448</f>
        <v>2908.5231357766647</v>
      </c>
      <c r="V13" s="96">
        <f>C13*60*1.150779448</f>
        <v>-7675.2625045025179</v>
      </c>
      <c r="W13" s="44">
        <f t="shared" si="19"/>
        <v>9</v>
      </c>
      <c r="X13" s="97">
        <f t="shared" si="14"/>
        <v>15357002.15690079</v>
      </c>
      <c r="Y13" s="97">
        <f t="shared" si="14"/>
        <v>-40525386.023773298</v>
      </c>
    </row>
    <row r="14" spans="1:25" x14ac:dyDescent="0.2">
      <c r="A14" s="44">
        <f t="shared" si="15"/>
        <v>10</v>
      </c>
      <c r="B14" s="52">
        <f t="shared" si="0"/>
        <v>42.123962073000001</v>
      </c>
      <c r="C14" s="53">
        <f t="shared" si="1"/>
        <v>-111.16034566899999</v>
      </c>
      <c r="D14" s="44">
        <f t="shared" si="16"/>
        <v>10</v>
      </c>
      <c r="E14" s="29" t="str">
        <f t="shared" si="2"/>
        <v>42</v>
      </c>
      <c r="F14" s="30">
        <f t="shared" si="3"/>
        <v>7.4377243799999997</v>
      </c>
      <c r="G14" s="37" t="str">
        <f t="shared" si="4"/>
        <v>42 7.4377244</v>
      </c>
      <c r="H14" s="31" t="str">
        <f t="shared" si="5"/>
        <v>-111</v>
      </c>
      <c r="I14" s="30">
        <f t="shared" si="6"/>
        <v>9.6207401400000006</v>
      </c>
      <c r="J14" s="73" t="str">
        <f t="shared" si="7"/>
        <v>-111 9.6207401</v>
      </c>
      <c r="K14" s="44">
        <f t="shared" si="17"/>
        <v>10</v>
      </c>
      <c r="L14" s="29" t="str">
        <f t="shared" si="8"/>
        <v>42</v>
      </c>
      <c r="M14" s="54" t="str">
        <f t="shared" si="9"/>
        <v xml:space="preserve">7 </v>
      </c>
      <c r="N14" s="39" t="str">
        <f t="shared" si="10"/>
        <v>26.2634628</v>
      </c>
      <c r="O14" s="59" t="s">
        <v>88</v>
      </c>
      <c r="P14" s="56" t="str">
        <f t="shared" si="11"/>
        <v>-111</v>
      </c>
      <c r="Q14" s="54" t="str">
        <f t="shared" si="12"/>
        <v xml:space="preserve">9 </v>
      </c>
      <c r="R14" s="39" t="str">
        <f t="shared" si="13"/>
        <v>37.2444084</v>
      </c>
      <c r="S14" s="63" t="s">
        <v>89</v>
      </c>
      <c r="T14" s="44">
        <f t="shared" si="18"/>
        <v>10</v>
      </c>
      <c r="U14" s="96">
        <f>B14*60*1.150779448</f>
        <v>2908.5233893163922</v>
      </c>
      <c r="V14" s="96">
        <f>C14*60*1.150779448</f>
        <v>-7675.2624737076603</v>
      </c>
      <c r="W14" s="44">
        <f t="shared" si="19"/>
        <v>10</v>
      </c>
      <c r="X14" s="97">
        <f t="shared" si="14"/>
        <v>15357003.495590551</v>
      </c>
      <c r="Y14" s="97">
        <f t="shared" si="14"/>
        <v>-40525385.861176446</v>
      </c>
    </row>
    <row r="15" spans="1:25" x14ac:dyDescent="0.2">
      <c r="A15" s="44">
        <f t="shared" si="15"/>
        <v>11</v>
      </c>
      <c r="B15" s="52">
        <f t="shared" si="0"/>
        <v>42.124043905000001</v>
      </c>
      <c r="C15" s="53">
        <f t="shared" si="1"/>
        <v>-111.160335389</v>
      </c>
      <c r="D15" s="44">
        <f t="shared" si="16"/>
        <v>11</v>
      </c>
      <c r="E15" s="29" t="str">
        <f t="shared" si="2"/>
        <v>42</v>
      </c>
      <c r="F15" s="30">
        <f t="shared" si="3"/>
        <v>7.4426342999999999</v>
      </c>
      <c r="G15" s="37" t="str">
        <f t="shared" si="4"/>
        <v>42 7.4426343</v>
      </c>
      <c r="H15" s="31" t="str">
        <f t="shared" si="5"/>
        <v>-111</v>
      </c>
      <c r="I15" s="30">
        <f t="shared" si="6"/>
        <v>9.6201233399999992</v>
      </c>
      <c r="J15" s="73" t="str">
        <f t="shared" si="7"/>
        <v>-111 9.6201233</v>
      </c>
      <c r="K15" s="44">
        <f t="shared" si="17"/>
        <v>11</v>
      </c>
      <c r="L15" s="29" t="str">
        <f t="shared" si="8"/>
        <v>42</v>
      </c>
      <c r="M15" s="54" t="str">
        <f t="shared" si="9"/>
        <v xml:space="preserve">7 </v>
      </c>
      <c r="N15" s="39" t="str">
        <f t="shared" si="10"/>
        <v>26.5580580</v>
      </c>
      <c r="O15" s="59" t="s">
        <v>90</v>
      </c>
      <c r="P15" s="56" t="str">
        <f t="shared" si="11"/>
        <v>-111</v>
      </c>
      <c r="Q15" s="54" t="str">
        <f t="shared" si="12"/>
        <v xml:space="preserve">9 </v>
      </c>
      <c r="R15" s="39" t="str">
        <f t="shared" si="13"/>
        <v>37.2074004</v>
      </c>
      <c r="S15" s="63" t="s">
        <v>91</v>
      </c>
      <c r="T15" s="44">
        <f t="shared" si="18"/>
        <v>11</v>
      </c>
      <c r="U15" s="96">
        <f>B15*60*1.150779448</f>
        <v>2908.5290395514198</v>
      </c>
      <c r="V15" s="96">
        <f>C15*60*1.150779448</f>
        <v>-7675.2617639068967</v>
      </c>
      <c r="W15" s="44">
        <f t="shared" si="19"/>
        <v>11</v>
      </c>
      <c r="X15" s="97">
        <f t="shared" si="14"/>
        <v>15357033.328831498</v>
      </c>
      <c r="Y15" s="97">
        <f t="shared" si="14"/>
        <v>-40525382.113428414</v>
      </c>
    </row>
    <row r="16" spans="1:25" x14ac:dyDescent="0.2">
      <c r="A16" s="44">
        <f t="shared" si="15"/>
        <v>12</v>
      </c>
      <c r="B16" s="52">
        <f t="shared" si="0"/>
        <v>42.124048062999996</v>
      </c>
      <c r="C16" s="53">
        <f t="shared" si="1"/>
        <v>-111.160334728</v>
      </c>
      <c r="D16" s="44">
        <f t="shared" si="16"/>
        <v>12</v>
      </c>
      <c r="E16" s="29" t="str">
        <f t="shared" si="2"/>
        <v>42</v>
      </c>
      <c r="F16" s="30">
        <f t="shared" si="3"/>
        <v>7.4428837799999998</v>
      </c>
      <c r="G16" s="37" t="str">
        <f t="shared" si="4"/>
        <v>42 7.4428838</v>
      </c>
      <c r="H16" s="31" t="str">
        <f t="shared" si="5"/>
        <v>-111</v>
      </c>
      <c r="I16" s="30">
        <f t="shared" si="6"/>
        <v>9.6200836800000005</v>
      </c>
      <c r="J16" s="73" t="str">
        <f t="shared" si="7"/>
        <v>-111 9.6200837</v>
      </c>
      <c r="K16" s="44">
        <f t="shared" si="17"/>
        <v>12</v>
      </c>
      <c r="L16" s="29" t="str">
        <f t="shared" si="8"/>
        <v>42</v>
      </c>
      <c r="M16" s="54" t="str">
        <f t="shared" si="9"/>
        <v xml:space="preserve">7 </v>
      </c>
      <c r="N16" s="39" t="str">
        <f t="shared" si="10"/>
        <v>26.5730268</v>
      </c>
      <c r="O16" s="59" t="s">
        <v>92</v>
      </c>
      <c r="P16" s="56" t="str">
        <f t="shared" si="11"/>
        <v>-111</v>
      </c>
      <c r="Q16" s="54" t="str">
        <f t="shared" si="12"/>
        <v xml:space="preserve">9 </v>
      </c>
      <c r="R16" s="39" t="str">
        <f t="shared" si="13"/>
        <v>37.2050208</v>
      </c>
      <c r="S16" s="63" t="s">
        <v>93</v>
      </c>
      <c r="T16" s="44">
        <f t="shared" si="18"/>
        <v>12</v>
      </c>
      <c r="U16" s="96">
        <f>B16*60*1.150779448</f>
        <v>2908.5293266478761</v>
      </c>
      <c r="V16" s="96">
        <f>C16*60*1.150779448</f>
        <v>-7675.2617182669837</v>
      </c>
      <c r="W16" s="44">
        <f t="shared" si="19"/>
        <v>12</v>
      </c>
      <c r="X16" s="97">
        <f t="shared" si="14"/>
        <v>15357034.844700785</v>
      </c>
      <c r="Y16" s="97">
        <f t="shared" si="14"/>
        <v>-40525381.872449674</v>
      </c>
    </row>
    <row r="17" spans="1:25" x14ac:dyDescent="0.2">
      <c r="A17" s="44">
        <f t="shared" si="15"/>
        <v>13</v>
      </c>
      <c r="B17" s="52">
        <f t="shared" si="0"/>
        <v>42.124052020000001</v>
      </c>
      <c r="C17" s="53">
        <f t="shared" si="1"/>
        <v>-111.16033414899999</v>
      </c>
      <c r="D17" s="44">
        <f t="shared" si="16"/>
        <v>13</v>
      </c>
      <c r="E17" s="29" t="str">
        <f t="shared" si="2"/>
        <v>42</v>
      </c>
      <c r="F17" s="30">
        <f t="shared" si="3"/>
        <v>7.4431212000000002</v>
      </c>
      <c r="G17" s="37" t="str">
        <f t="shared" si="4"/>
        <v>42 7.4431212</v>
      </c>
      <c r="H17" s="31" t="str">
        <f t="shared" si="5"/>
        <v>-111</v>
      </c>
      <c r="I17" s="30">
        <f t="shared" si="6"/>
        <v>9.6200489400000002</v>
      </c>
      <c r="J17" s="73" t="str">
        <f t="shared" si="7"/>
        <v>-111 9.6200489</v>
      </c>
      <c r="K17" s="44">
        <f t="shared" si="17"/>
        <v>13</v>
      </c>
      <c r="L17" s="29" t="str">
        <f t="shared" si="8"/>
        <v>42</v>
      </c>
      <c r="M17" s="54" t="str">
        <f t="shared" si="9"/>
        <v xml:space="preserve">7 </v>
      </c>
      <c r="N17" s="39" t="str">
        <f t="shared" si="10"/>
        <v>26.5872720</v>
      </c>
      <c r="O17" s="63" t="s">
        <v>94</v>
      </c>
      <c r="P17" s="56" t="str">
        <f t="shared" si="11"/>
        <v>-111</v>
      </c>
      <c r="Q17" s="54" t="str">
        <f t="shared" si="12"/>
        <v xml:space="preserve">9 </v>
      </c>
      <c r="R17" s="39" t="str">
        <f t="shared" si="13"/>
        <v>37.2029364</v>
      </c>
      <c r="S17" s="63" t="s">
        <v>95</v>
      </c>
      <c r="T17" s="44">
        <f t="shared" si="18"/>
        <v>13</v>
      </c>
      <c r="U17" s="96">
        <f>B17*60*1.150779448</f>
        <v>2908.5295998659331</v>
      </c>
      <c r="V17" s="96">
        <f>C17*60*1.150779448</f>
        <v>-7675.2616782889063</v>
      </c>
      <c r="W17" s="44">
        <f t="shared" si="19"/>
        <v>13</v>
      </c>
      <c r="X17" s="97">
        <f t="shared" si="14"/>
        <v>15357036.287292127</v>
      </c>
      <c r="Y17" s="97">
        <f t="shared" si="14"/>
        <v>-40525381.661365427</v>
      </c>
    </row>
    <row r="18" spans="1:25" x14ac:dyDescent="0.2">
      <c r="A18" s="44">
        <f t="shared" si="15"/>
        <v>14</v>
      </c>
      <c r="B18" s="52">
        <f t="shared" si="0"/>
        <v>42.124078150000003</v>
      </c>
      <c r="C18" s="53">
        <f t="shared" si="1"/>
        <v>-111.1603312</v>
      </c>
      <c r="D18" s="44">
        <f t="shared" si="16"/>
        <v>14</v>
      </c>
      <c r="E18" s="29" t="str">
        <f t="shared" si="2"/>
        <v>42</v>
      </c>
      <c r="F18" s="30">
        <f t="shared" si="3"/>
        <v>7.4446890000000003</v>
      </c>
      <c r="G18" s="37" t="str">
        <f t="shared" si="4"/>
        <v>42 7.4446890</v>
      </c>
      <c r="H18" s="31" t="str">
        <f t="shared" si="5"/>
        <v>-111</v>
      </c>
      <c r="I18" s="30">
        <f t="shared" si="6"/>
        <v>9.6198720000000009</v>
      </c>
      <c r="J18" s="73" t="str">
        <f t="shared" si="7"/>
        <v>-111 9.6198720</v>
      </c>
      <c r="K18" s="44">
        <f t="shared" si="17"/>
        <v>14</v>
      </c>
      <c r="L18" s="29" t="str">
        <f t="shared" si="8"/>
        <v>42</v>
      </c>
      <c r="M18" s="54" t="str">
        <f t="shared" si="9"/>
        <v xml:space="preserve">7 </v>
      </c>
      <c r="N18" s="39" t="str">
        <f t="shared" si="10"/>
        <v>26.6813400</v>
      </c>
      <c r="O18" s="63" t="s">
        <v>96</v>
      </c>
      <c r="P18" s="56" t="str">
        <f t="shared" si="11"/>
        <v>-111</v>
      </c>
      <c r="Q18" s="54" t="str">
        <f t="shared" si="12"/>
        <v xml:space="preserve">9 </v>
      </c>
      <c r="R18" s="39" t="str">
        <f t="shared" si="13"/>
        <v>37.1923200</v>
      </c>
      <c r="S18" s="63" t="s">
        <v>97</v>
      </c>
      <c r="T18" s="44">
        <f t="shared" si="18"/>
        <v>14</v>
      </c>
      <c r="U18" s="96">
        <f>B18*60*1.150779448</f>
        <v>2908.5314040579515</v>
      </c>
      <c r="V18" s="96">
        <f>C18*60*1.150779448</f>
        <v>-7675.261474669991</v>
      </c>
      <c r="W18" s="44">
        <f t="shared" si="19"/>
        <v>14</v>
      </c>
      <c r="X18" s="97">
        <f t="shared" si="14"/>
        <v>15357045.813425984</v>
      </c>
      <c r="Y18" s="97">
        <f t="shared" si="14"/>
        <v>-40525380.586257555</v>
      </c>
    </row>
    <row r="19" spans="1:25" x14ac:dyDescent="0.2">
      <c r="A19" s="44">
        <f t="shared" si="15"/>
        <v>15</v>
      </c>
      <c r="B19" s="52">
        <f t="shared" si="0"/>
        <v>42.124107440000003</v>
      </c>
      <c r="C19" s="53">
        <f t="shared" si="1"/>
        <v>-111.160337</v>
      </c>
      <c r="D19" s="44">
        <f t="shared" si="16"/>
        <v>15</v>
      </c>
      <c r="E19" s="29" t="str">
        <f t="shared" si="2"/>
        <v>42</v>
      </c>
      <c r="F19" s="30">
        <f t="shared" si="3"/>
        <v>7.4464464000000001</v>
      </c>
      <c r="G19" s="37" t="str">
        <f t="shared" si="4"/>
        <v>42 7.4464464</v>
      </c>
      <c r="H19" s="31" t="str">
        <f t="shared" si="5"/>
        <v>-111</v>
      </c>
      <c r="I19" s="30">
        <f t="shared" si="6"/>
        <v>9.6202199999999998</v>
      </c>
      <c r="J19" s="73" t="str">
        <f t="shared" si="7"/>
        <v>-111 9.6202200</v>
      </c>
      <c r="K19" s="44">
        <f t="shared" si="17"/>
        <v>15</v>
      </c>
      <c r="L19" s="29" t="str">
        <f t="shared" si="8"/>
        <v>42</v>
      </c>
      <c r="M19" s="54" t="str">
        <f t="shared" si="9"/>
        <v xml:space="preserve">7 </v>
      </c>
      <c r="N19" s="39" t="str">
        <f t="shared" si="10"/>
        <v>26.7867840</v>
      </c>
      <c r="O19" s="63" t="s">
        <v>98</v>
      </c>
      <c r="P19" s="56" t="str">
        <f t="shared" si="11"/>
        <v>-111</v>
      </c>
      <c r="Q19" s="54" t="str">
        <f t="shared" si="12"/>
        <v xml:space="preserve">9 </v>
      </c>
      <c r="R19" s="39" t="str">
        <f t="shared" si="13"/>
        <v>37.2132000</v>
      </c>
      <c r="S19" s="63" t="s">
        <v>99</v>
      </c>
      <c r="T19" s="44">
        <f t="shared" si="18"/>
        <v>15</v>
      </c>
      <c r="U19" s="96">
        <f>B19*60*1.150779448</f>
        <v>2908.5334264377539</v>
      </c>
      <c r="V19" s="96">
        <f>C19*60*1.150779448</f>
        <v>-7675.2618751412383</v>
      </c>
      <c r="W19" s="44">
        <f t="shared" si="19"/>
        <v>15</v>
      </c>
      <c r="X19" s="97">
        <f t="shared" si="14"/>
        <v>15357056.49159134</v>
      </c>
      <c r="Y19" s="97">
        <f t="shared" si="14"/>
        <v>-40525382.700745739</v>
      </c>
    </row>
    <row r="20" spans="1:25" x14ac:dyDescent="0.2">
      <c r="A20" s="44">
        <f t="shared" si="15"/>
        <v>16</v>
      </c>
      <c r="B20" s="52">
        <f t="shared" si="0"/>
        <v>42.124219359999998</v>
      </c>
      <c r="C20" s="53">
        <f t="shared" si="1"/>
        <v>-111.1603211</v>
      </c>
      <c r="D20" s="44">
        <f t="shared" si="16"/>
        <v>16</v>
      </c>
      <c r="E20" s="29" t="str">
        <f t="shared" si="2"/>
        <v>42</v>
      </c>
      <c r="F20" s="30">
        <f t="shared" si="3"/>
        <v>7.4531615999999996</v>
      </c>
      <c r="G20" s="37" t="str">
        <f t="shared" si="4"/>
        <v>42 7.4531616</v>
      </c>
      <c r="H20" s="31" t="str">
        <f t="shared" si="5"/>
        <v>-111</v>
      </c>
      <c r="I20" s="30">
        <f t="shared" si="6"/>
        <v>9.6192659999999997</v>
      </c>
      <c r="J20" s="73" t="str">
        <f t="shared" si="7"/>
        <v>-111 9.6192660</v>
      </c>
      <c r="K20" s="44">
        <f t="shared" si="17"/>
        <v>16</v>
      </c>
      <c r="L20" s="29" t="str">
        <f t="shared" si="8"/>
        <v>42</v>
      </c>
      <c r="M20" s="54" t="str">
        <f t="shared" si="9"/>
        <v xml:space="preserve">7 </v>
      </c>
      <c r="N20" s="39" t="str">
        <f t="shared" si="10"/>
        <v>27.1896960</v>
      </c>
      <c r="O20" s="63" t="s">
        <v>100</v>
      </c>
      <c r="P20" s="56" t="str">
        <f t="shared" si="11"/>
        <v>-111</v>
      </c>
      <c r="Q20" s="54" t="str">
        <f t="shared" si="12"/>
        <v xml:space="preserve">9 </v>
      </c>
      <c r="R20" s="39" t="str">
        <f t="shared" si="13"/>
        <v>37.1559600</v>
      </c>
      <c r="S20" s="63" t="s">
        <v>101</v>
      </c>
      <c r="T20" s="44">
        <f t="shared" si="18"/>
        <v>16</v>
      </c>
      <c r="U20" s="96">
        <f>B20*60*1.150779448</f>
        <v>2908.5411541519024</v>
      </c>
      <c r="V20" s="96">
        <f>C20*60*1.150779448</f>
        <v>-7675.2607772976462</v>
      </c>
      <c r="W20" s="44">
        <f t="shared" si="19"/>
        <v>16</v>
      </c>
      <c r="X20" s="97">
        <f t="shared" si="14"/>
        <v>15357097.293922044</v>
      </c>
      <c r="Y20" s="97">
        <f t="shared" si="14"/>
        <v>-40525376.904131569</v>
      </c>
    </row>
    <row r="21" spans="1:25" x14ac:dyDescent="0.2">
      <c r="A21" s="44">
        <f t="shared" si="15"/>
        <v>17</v>
      </c>
      <c r="B21" s="52">
        <f t="shared" si="0"/>
        <v>42.124284500000002</v>
      </c>
      <c r="C21" s="53">
        <f t="shared" si="1"/>
        <v>-111.1603119</v>
      </c>
      <c r="D21" s="44">
        <f t="shared" si="16"/>
        <v>17</v>
      </c>
      <c r="E21" s="29" t="str">
        <f t="shared" si="2"/>
        <v>42</v>
      </c>
      <c r="F21" s="30">
        <f t="shared" si="3"/>
        <v>7.4570699999999999</v>
      </c>
      <c r="G21" s="37" t="str">
        <f t="shared" si="4"/>
        <v>42 7.4570700</v>
      </c>
      <c r="H21" s="31" t="str">
        <f t="shared" si="5"/>
        <v>-111</v>
      </c>
      <c r="I21" s="30">
        <f t="shared" si="6"/>
        <v>9.6187140000000007</v>
      </c>
      <c r="J21" s="73" t="str">
        <f t="shared" si="7"/>
        <v>-111 9.6187140</v>
      </c>
      <c r="K21" s="44">
        <f t="shared" si="17"/>
        <v>17</v>
      </c>
      <c r="L21" s="29" t="str">
        <f t="shared" si="8"/>
        <v>42</v>
      </c>
      <c r="M21" s="54" t="str">
        <f t="shared" si="9"/>
        <v xml:space="preserve">7 </v>
      </c>
      <c r="N21" s="39" t="str">
        <f t="shared" si="10"/>
        <v>27.4242000</v>
      </c>
      <c r="O21" s="63" t="s">
        <v>102</v>
      </c>
      <c r="P21" s="56" t="str">
        <f t="shared" si="11"/>
        <v>-111</v>
      </c>
      <c r="Q21" s="54" t="str">
        <f t="shared" si="12"/>
        <v xml:space="preserve">9 </v>
      </c>
      <c r="R21" s="39" t="str">
        <f t="shared" si="13"/>
        <v>37.1228400</v>
      </c>
      <c r="S21" s="63" t="s">
        <v>103</v>
      </c>
      <c r="T21" s="44">
        <f t="shared" si="18"/>
        <v>17</v>
      </c>
      <c r="U21" s="96">
        <f>B21*60*1.150779448</f>
        <v>2908.5456518582973</v>
      </c>
      <c r="V21" s="96">
        <f>C21*60*1.150779448</f>
        <v>-7675.26014206739</v>
      </c>
      <c r="W21" s="44">
        <f t="shared" si="19"/>
        <v>17</v>
      </c>
      <c r="X21" s="97">
        <f t="shared" si="14"/>
        <v>15357121.041811811</v>
      </c>
      <c r="Y21" s="97">
        <f t="shared" si="14"/>
        <v>-40525373.550115816</v>
      </c>
    </row>
    <row r="22" spans="1:25" x14ac:dyDescent="0.2">
      <c r="A22" s="44">
        <f t="shared" si="15"/>
        <v>18</v>
      </c>
      <c r="B22" s="52">
        <f t="shared" si="0"/>
        <v>42.124396869999998</v>
      </c>
      <c r="C22" s="53">
        <f t="shared" si="1"/>
        <v>-111.160295</v>
      </c>
      <c r="D22" s="44">
        <f t="shared" si="16"/>
        <v>18</v>
      </c>
      <c r="E22" s="29" t="str">
        <f t="shared" si="2"/>
        <v>42</v>
      </c>
      <c r="F22" s="30">
        <f t="shared" si="3"/>
        <v>7.4638121999999996</v>
      </c>
      <c r="G22" s="37" t="str">
        <f t="shared" si="4"/>
        <v>42 7.4638122</v>
      </c>
      <c r="H22" s="31" t="str">
        <f t="shared" si="5"/>
        <v>-111</v>
      </c>
      <c r="I22" s="30">
        <f t="shared" si="6"/>
        <v>9.6176999999999992</v>
      </c>
      <c r="J22" s="73" t="str">
        <f t="shared" si="7"/>
        <v>-111 9.6177000</v>
      </c>
      <c r="K22" s="44">
        <f t="shared" si="17"/>
        <v>18</v>
      </c>
      <c r="L22" s="29" t="str">
        <f t="shared" si="8"/>
        <v>42</v>
      </c>
      <c r="M22" s="54" t="str">
        <f t="shared" si="9"/>
        <v xml:space="preserve">7 </v>
      </c>
      <c r="N22" s="39" t="str">
        <f t="shared" si="10"/>
        <v>27.8287320</v>
      </c>
      <c r="O22" s="63" t="s">
        <v>104</v>
      </c>
      <c r="P22" s="56" t="str">
        <f t="shared" si="11"/>
        <v>-111</v>
      </c>
      <c r="Q22" s="54" t="str">
        <f t="shared" si="12"/>
        <v xml:space="preserve">9 </v>
      </c>
      <c r="R22" s="39" t="str">
        <f t="shared" si="13"/>
        <v>37.0620000</v>
      </c>
      <c r="S22" s="63" t="s">
        <v>105</v>
      </c>
      <c r="T22" s="44">
        <f t="shared" si="18"/>
        <v>18</v>
      </c>
      <c r="U22" s="96">
        <f>B22*60*1.150779448</f>
        <v>2908.5534106434911</v>
      </c>
      <c r="V22" s="96">
        <f>C22*60*1.150779448</f>
        <v>-7675.2589751770302</v>
      </c>
      <c r="W22" s="44">
        <f t="shared" si="19"/>
        <v>18</v>
      </c>
      <c r="X22" s="97">
        <f t="shared" si="14"/>
        <v>15357162.008197634</v>
      </c>
      <c r="Y22" s="97">
        <f t="shared" si="14"/>
        <v>-40525367.388934717</v>
      </c>
    </row>
    <row r="23" spans="1:25" x14ac:dyDescent="0.2">
      <c r="A23" s="44">
        <f t="shared" si="15"/>
        <v>19</v>
      </c>
      <c r="B23" s="52">
        <f t="shared" si="0"/>
        <v>42.124467690000003</v>
      </c>
      <c r="C23" s="53">
        <f t="shared" si="1"/>
        <v>-111.1602839</v>
      </c>
      <c r="D23" s="44">
        <f t="shared" si="16"/>
        <v>19</v>
      </c>
      <c r="E23" s="29" t="str">
        <f t="shared" si="2"/>
        <v>42</v>
      </c>
      <c r="F23" s="30">
        <f t="shared" si="3"/>
        <v>7.4680613999999998</v>
      </c>
      <c r="G23" s="37" t="str">
        <f t="shared" si="4"/>
        <v>42 7.4680614</v>
      </c>
      <c r="H23" s="31" t="str">
        <f t="shared" si="5"/>
        <v>-111</v>
      </c>
      <c r="I23" s="30">
        <f t="shared" si="6"/>
        <v>9.6170340000000003</v>
      </c>
      <c r="J23" s="73" t="str">
        <f t="shared" si="7"/>
        <v>-111 9.6170340</v>
      </c>
      <c r="K23" s="44">
        <f t="shared" si="17"/>
        <v>19</v>
      </c>
      <c r="L23" s="29" t="str">
        <f t="shared" si="8"/>
        <v>42</v>
      </c>
      <c r="M23" s="54" t="str">
        <f t="shared" si="9"/>
        <v xml:space="preserve">7 </v>
      </c>
      <c r="N23" s="39" t="str">
        <f t="shared" si="10"/>
        <v>28.0836840</v>
      </c>
      <c r="O23" s="63" t="s">
        <v>106</v>
      </c>
      <c r="P23" s="56" t="str">
        <f t="shared" si="11"/>
        <v>-111</v>
      </c>
      <c r="Q23" s="54" t="str">
        <f t="shared" si="12"/>
        <v xml:space="preserve">9 </v>
      </c>
      <c r="R23" s="39" t="str">
        <f t="shared" si="13"/>
        <v>37.0220400</v>
      </c>
      <c r="S23" s="63" t="s">
        <v>107</v>
      </c>
      <c r="T23" s="44">
        <f t="shared" si="18"/>
        <v>19</v>
      </c>
      <c r="U23" s="96">
        <f>B23*60*1.150779448</f>
        <v>2908.5583005355224</v>
      </c>
      <c r="V23" s="96">
        <f>C23*60*1.150779448</f>
        <v>-7675.2582087579167</v>
      </c>
      <c r="W23" s="44">
        <f t="shared" si="19"/>
        <v>19</v>
      </c>
      <c r="X23" s="97">
        <f t="shared" si="14"/>
        <v>15357187.826827558</v>
      </c>
      <c r="Y23" s="97">
        <f t="shared" si="14"/>
        <v>-40525363.342241801</v>
      </c>
    </row>
    <row r="24" spans="1:25" x14ac:dyDescent="0.2">
      <c r="A24" s="44">
        <f t="shared" si="15"/>
        <v>20</v>
      </c>
      <c r="B24" s="52">
        <f t="shared" si="0"/>
        <v>42.124505329999998</v>
      </c>
      <c r="C24" s="53">
        <f t="shared" si="1"/>
        <v>-111.1602784</v>
      </c>
      <c r="D24" s="44">
        <f t="shared" si="16"/>
        <v>20</v>
      </c>
      <c r="E24" s="29" t="str">
        <f t="shared" si="2"/>
        <v>42</v>
      </c>
      <c r="F24" s="30">
        <f t="shared" si="3"/>
        <v>7.4703198000000004</v>
      </c>
      <c r="G24" s="37" t="str">
        <f t="shared" si="4"/>
        <v>42 7.4703198</v>
      </c>
      <c r="H24" s="31" t="str">
        <f t="shared" si="5"/>
        <v>-111</v>
      </c>
      <c r="I24" s="30">
        <f t="shared" si="6"/>
        <v>9.6167040000000004</v>
      </c>
      <c r="J24" s="73" t="str">
        <f t="shared" si="7"/>
        <v>-111 9.6167040</v>
      </c>
      <c r="K24" s="44">
        <f t="shared" si="17"/>
        <v>20</v>
      </c>
      <c r="L24" s="29" t="str">
        <f t="shared" si="8"/>
        <v>42</v>
      </c>
      <c r="M24" s="54" t="str">
        <f t="shared" si="9"/>
        <v xml:space="preserve">7 </v>
      </c>
      <c r="N24" s="39" t="str">
        <f t="shared" si="10"/>
        <v>28.2191880</v>
      </c>
      <c r="O24" s="63" t="s">
        <v>108</v>
      </c>
      <c r="P24" s="56" t="str">
        <f t="shared" si="11"/>
        <v>-111</v>
      </c>
      <c r="Q24" s="54" t="str">
        <f t="shared" si="12"/>
        <v xml:space="preserve">9 </v>
      </c>
      <c r="R24" s="39" t="str">
        <f t="shared" si="13"/>
        <v>37.0022400</v>
      </c>
      <c r="S24" s="63" t="s">
        <v>109</v>
      </c>
      <c r="T24" s="44">
        <f t="shared" si="18"/>
        <v>20</v>
      </c>
      <c r="U24" s="96">
        <f>B24*60*1.150779448</f>
        <v>2908.560899455827</v>
      </c>
      <c r="V24" s="96">
        <f>C24*60*1.150779448</f>
        <v>-7675.2578290006995</v>
      </c>
      <c r="W24" s="44">
        <f t="shared" si="19"/>
        <v>20</v>
      </c>
      <c r="X24" s="97">
        <f t="shared" si="14"/>
        <v>15357201.549126767</v>
      </c>
      <c r="Y24" s="97">
        <f t="shared" si="14"/>
        <v>-40525361.337123692</v>
      </c>
    </row>
    <row r="25" spans="1:25" x14ac:dyDescent="0.2">
      <c r="A25" s="44">
        <f t="shared" si="15"/>
        <v>21</v>
      </c>
      <c r="B25" s="52">
        <f t="shared" si="0"/>
        <v>42.124582199999999</v>
      </c>
      <c r="C25" s="53">
        <f t="shared" si="1"/>
        <v>-111.160267</v>
      </c>
      <c r="D25" s="44">
        <f t="shared" si="16"/>
        <v>21</v>
      </c>
      <c r="E25" s="29" t="str">
        <f t="shared" si="2"/>
        <v>42</v>
      </c>
      <c r="F25" s="30">
        <f t="shared" si="3"/>
        <v>7.4749319999999999</v>
      </c>
      <c r="G25" s="37" t="str">
        <f t="shared" si="4"/>
        <v>42 7.4749320</v>
      </c>
      <c r="H25" s="31" t="str">
        <f t="shared" si="5"/>
        <v>-111</v>
      </c>
      <c r="I25" s="30">
        <f t="shared" si="6"/>
        <v>9.6160200000000007</v>
      </c>
      <c r="J25" s="73" t="str">
        <f t="shared" si="7"/>
        <v>-111 9.6160200</v>
      </c>
      <c r="K25" s="44">
        <f t="shared" si="17"/>
        <v>21</v>
      </c>
      <c r="L25" s="29" t="str">
        <f t="shared" si="8"/>
        <v>42</v>
      </c>
      <c r="M25" s="54" t="str">
        <f t="shared" si="9"/>
        <v xml:space="preserve">7 </v>
      </c>
      <c r="N25" s="39" t="str">
        <f t="shared" si="10"/>
        <v>28.4959200</v>
      </c>
      <c r="O25" s="63" t="s">
        <v>110</v>
      </c>
      <c r="P25" s="56" t="str">
        <f t="shared" si="11"/>
        <v>-111</v>
      </c>
      <c r="Q25" s="54" t="str">
        <f t="shared" si="12"/>
        <v xml:space="preserve">9 </v>
      </c>
      <c r="R25" s="39" t="str">
        <f t="shared" si="13"/>
        <v>36.9612000</v>
      </c>
      <c r="S25" s="63" t="s">
        <v>111</v>
      </c>
      <c r="T25" s="44">
        <f t="shared" si="18"/>
        <v>21</v>
      </c>
      <c r="U25" s="96">
        <f>B25*60*1.150779448</f>
        <v>2908.5662070807975</v>
      </c>
      <c r="V25" s="96">
        <f>C25*60*1.150779448</f>
        <v>-7675.2570418675577</v>
      </c>
      <c r="W25" s="44">
        <f t="shared" si="19"/>
        <v>21</v>
      </c>
      <c r="X25" s="97">
        <f t="shared" si="14"/>
        <v>15357229.573386611</v>
      </c>
      <c r="Y25" s="97">
        <f t="shared" si="14"/>
        <v>-40525357.181060702</v>
      </c>
    </row>
    <row r="26" spans="1:25" x14ac:dyDescent="0.2">
      <c r="A26" s="44">
        <f t="shared" si="15"/>
        <v>22</v>
      </c>
      <c r="B26" s="52">
        <f t="shared" si="0"/>
        <v>42.124613359999998</v>
      </c>
      <c r="C26" s="53">
        <f t="shared" si="1"/>
        <v>-111.1602623</v>
      </c>
      <c r="D26" s="44">
        <f t="shared" si="16"/>
        <v>22</v>
      </c>
      <c r="E26" s="29" t="str">
        <f t="shared" si="2"/>
        <v>42</v>
      </c>
      <c r="F26" s="30">
        <f t="shared" si="3"/>
        <v>7.4768015999999999</v>
      </c>
      <c r="G26" s="37" t="str">
        <f t="shared" si="4"/>
        <v>42 7.4768016</v>
      </c>
      <c r="H26" s="31" t="str">
        <f t="shared" si="5"/>
        <v>-111</v>
      </c>
      <c r="I26" s="30">
        <f t="shared" si="6"/>
        <v>9.6157380000000003</v>
      </c>
      <c r="J26" s="73" t="str">
        <f t="shared" si="7"/>
        <v>-111 9.6157380</v>
      </c>
      <c r="K26" s="44">
        <f t="shared" si="17"/>
        <v>22</v>
      </c>
      <c r="L26" s="29" t="str">
        <f t="shared" si="8"/>
        <v>42</v>
      </c>
      <c r="M26" s="54" t="str">
        <f t="shared" si="9"/>
        <v xml:space="preserve">7 </v>
      </c>
      <c r="N26" s="39" t="str">
        <f t="shared" si="10"/>
        <v>28.6080960</v>
      </c>
      <c r="O26" s="63" t="s">
        <v>112</v>
      </c>
      <c r="P26" s="56" t="str">
        <f t="shared" si="11"/>
        <v>-111</v>
      </c>
      <c r="Q26" s="54" t="str">
        <f t="shared" si="12"/>
        <v xml:space="preserve">9 </v>
      </c>
      <c r="R26" s="39" t="str">
        <f t="shared" si="13"/>
        <v>36.9442800</v>
      </c>
      <c r="S26" s="63" t="s">
        <v>113</v>
      </c>
      <c r="T26" s="44">
        <f t="shared" si="18"/>
        <v>22</v>
      </c>
      <c r="U26" s="96">
        <f>B26*60*1.150779448</f>
        <v>2908.5683585780534</v>
      </c>
      <c r="V26" s="96">
        <f>C26*60*1.150779448</f>
        <v>-7675.2567173477528</v>
      </c>
      <c r="W26" s="44">
        <f t="shared" si="19"/>
        <v>22</v>
      </c>
      <c r="X26" s="97">
        <f t="shared" si="14"/>
        <v>15357240.933292123</v>
      </c>
      <c r="Y26" s="97">
        <f t="shared" si="14"/>
        <v>-40525355.467596136</v>
      </c>
    </row>
    <row r="27" spans="1:25" x14ac:dyDescent="0.2">
      <c r="A27" s="44">
        <f t="shared" si="15"/>
        <v>23</v>
      </c>
      <c r="B27" s="52">
        <f t="shared" si="0"/>
        <v>42.124613420000003</v>
      </c>
      <c r="C27" s="53">
        <f t="shared" si="1"/>
        <v>-111.1602625</v>
      </c>
      <c r="D27" s="44">
        <f t="shared" si="16"/>
        <v>23</v>
      </c>
      <c r="E27" s="29" t="str">
        <f t="shared" si="2"/>
        <v>42</v>
      </c>
      <c r="F27" s="30">
        <f t="shared" si="3"/>
        <v>7.4768052000000003</v>
      </c>
      <c r="G27" s="37" t="str">
        <f t="shared" si="4"/>
        <v>42 7.4768052</v>
      </c>
      <c r="H27" s="31" t="str">
        <f t="shared" si="5"/>
        <v>-111</v>
      </c>
      <c r="I27" s="30">
        <f t="shared" si="6"/>
        <v>9.6157500000000002</v>
      </c>
      <c r="J27" s="73" t="str">
        <f t="shared" si="7"/>
        <v>-111 9.6157500</v>
      </c>
      <c r="K27" s="44">
        <f t="shared" si="17"/>
        <v>23</v>
      </c>
      <c r="L27" s="29" t="str">
        <f t="shared" si="8"/>
        <v>42</v>
      </c>
      <c r="M27" s="54" t="str">
        <f t="shared" si="9"/>
        <v xml:space="preserve">7 </v>
      </c>
      <c r="N27" s="39" t="str">
        <f t="shared" si="10"/>
        <v>28.6083120</v>
      </c>
      <c r="O27" s="63" t="s">
        <v>114</v>
      </c>
      <c r="P27" s="56" t="str">
        <f t="shared" si="11"/>
        <v>-111</v>
      </c>
      <c r="Q27" s="54" t="str">
        <f t="shared" si="12"/>
        <v xml:space="preserve">9 </v>
      </c>
      <c r="R27" s="39" t="str">
        <f t="shared" si="13"/>
        <v>36.9450000</v>
      </c>
      <c r="S27" s="63" t="s">
        <v>115</v>
      </c>
      <c r="T27" s="44">
        <f t="shared" si="18"/>
        <v>23</v>
      </c>
      <c r="U27" s="96">
        <f>B27*60*1.150779448</f>
        <v>2908.5683627208596</v>
      </c>
      <c r="V27" s="96">
        <f>C27*60*1.150779448</f>
        <v>-7675.2567311571056</v>
      </c>
      <c r="W27" s="44">
        <f t="shared" si="19"/>
        <v>23</v>
      </c>
      <c r="X27" s="97">
        <f t="shared" si="14"/>
        <v>15357240.955166139</v>
      </c>
      <c r="Y27" s="97">
        <f t="shared" si="14"/>
        <v>-40525355.540509515</v>
      </c>
    </row>
    <row r="28" spans="1:25" x14ac:dyDescent="0.2">
      <c r="A28" s="44">
        <f t="shared" si="15"/>
        <v>24</v>
      </c>
      <c r="B28" s="52">
        <f t="shared" si="0"/>
        <v>42.124625999999999</v>
      </c>
      <c r="C28" s="53">
        <f t="shared" si="1"/>
        <v>-111.16026100000001</v>
      </c>
      <c r="D28" s="44">
        <f t="shared" si="16"/>
        <v>24</v>
      </c>
      <c r="E28" s="29" t="str">
        <f t="shared" si="2"/>
        <v>42</v>
      </c>
      <c r="F28" s="30">
        <f t="shared" si="3"/>
        <v>7.4775600000000004</v>
      </c>
      <c r="G28" s="37" t="str">
        <f t="shared" si="4"/>
        <v>42 7.4775600</v>
      </c>
      <c r="H28" s="31" t="str">
        <f t="shared" si="5"/>
        <v>-111</v>
      </c>
      <c r="I28" s="30">
        <f t="shared" si="6"/>
        <v>9.6156600000000001</v>
      </c>
      <c r="J28" s="73" t="str">
        <f t="shared" si="7"/>
        <v>-111 9.6156600</v>
      </c>
      <c r="K28" s="44">
        <f t="shared" si="17"/>
        <v>24</v>
      </c>
      <c r="L28" s="29" t="str">
        <f t="shared" si="8"/>
        <v>42</v>
      </c>
      <c r="M28" s="54" t="str">
        <f t="shared" si="9"/>
        <v xml:space="preserve">7 </v>
      </c>
      <c r="N28" s="39" t="str">
        <f t="shared" si="10"/>
        <v>28.6536000</v>
      </c>
      <c r="O28" s="63" t="s">
        <v>116</v>
      </c>
      <c r="P28" s="56" t="str">
        <f t="shared" si="11"/>
        <v>-111</v>
      </c>
      <c r="Q28" s="54" t="str">
        <f t="shared" si="12"/>
        <v xml:space="preserve">9 </v>
      </c>
      <c r="R28" s="39" t="str">
        <f t="shared" si="13"/>
        <v>36.9396000</v>
      </c>
      <c r="S28" s="63" t="s">
        <v>117</v>
      </c>
      <c r="T28" s="44">
        <f t="shared" si="18"/>
        <v>24</v>
      </c>
      <c r="U28" s="96">
        <f>B28*60*1.150779448</f>
        <v>2908.5692313291866</v>
      </c>
      <c r="V28" s="96">
        <f>C28*60*1.150779448</f>
        <v>-7675.2566275869558</v>
      </c>
      <c r="W28" s="44">
        <f t="shared" si="19"/>
        <v>24</v>
      </c>
      <c r="X28" s="97">
        <f t="shared" si="14"/>
        <v>15357245.541418105</v>
      </c>
      <c r="Y28" s="97">
        <f t="shared" si="14"/>
        <v>-40525354.993659124</v>
      </c>
    </row>
    <row r="29" spans="1:25" x14ac:dyDescent="0.2">
      <c r="A29" s="44">
        <f t="shared" si="15"/>
        <v>25</v>
      </c>
      <c r="B29" s="52">
        <f t="shared" si="0"/>
        <v>42.124627019999998</v>
      </c>
      <c r="C29" s="53">
        <f t="shared" si="1"/>
        <v>-111.1602608</v>
      </c>
      <c r="D29" s="44">
        <f t="shared" si="16"/>
        <v>25</v>
      </c>
      <c r="E29" s="29" t="str">
        <f t="shared" si="2"/>
        <v>42</v>
      </c>
      <c r="F29" s="30">
        <f t="shared" si="3"/>
        <v>7.4776211999999997</v>
      </c>
      <c r="G29" s="37" t="str">
        <f t="shared" si="4"/>
        <v>42 7.4776212</v>
      </c>
      <c r="H29" s="31" t="str">
        <f t="shared" si="5"/>
        <v>-111</v>
      </c>
      <c r="I29" s="30">
        <f t="shared" si="6"/>
        <v>9.6156480000000002</v>
      </c>
      <c r="J29" s="73" t="str">
        <f t="shared" si="7"/>
        <v>-111 9.6156480</v>
      </c>
      <c r="K29" s="44">
        <f t="shared" si="17"/>
        <v>25</v>
      </c>
      <c r="L29" s="29" t="str">
        <f t="shared" si="8"/>
        <v>42</v>
      </c>
      <c r="M29" s="54" t="str">
        <f t="shared" si="9"/>
        <v xml:space="preserve">7 </v>
      </c>
      <c r="N29" s="39" t="str">
        <f t="shared" si="10"/>
        <v>28.6572720</v>
      </c>
      <c r="O29" s="63" t="s">
        <v>118</v>
      </c>
      <c r="P29" s="56" t="str">
        <f t="shared" si="11"/>
        <v>-111</v>
      </c>
      <c r="Q29" s="54" t="str">
        <f t="shared" si="12"/>
        <v xml:space="preserve">9 </v>
      </c>
      <c r="R29" s="39" t="str">
        <f t="shared" si="13"/>
        <v>36.9388800</v>
      </c>
      <c r="S29" s="63" t="s">
        <v>119</v>
      </c>
      <c r="T29" s="44">
        <f t="shared" si="18"/>
        <v>25</v>
      </c>
      <c r="U29" s="96">
        <f>B29*60*1.150779448</f>
        <v>2908.5693017568888</v>
      </c>
      <c r="V29" s="96">
        <f>C29*60*1.150779448</f>
        <v>-7675.2566137776021</v>
      </c>
      <c r="W29" s="44">
        <f t="shared" si="19"/>
        <v>25</v>
      </c>
      <c r="X29" s="97">
        <f t="shared" si="14"/>
        <v>15357245.913276372</v>
      </c>
      <c r="Y29" s="97">
        <f t="shared" si="14"/>
        <v>-40525354.920745738</v>
      </c>
    </row>
    <row r="30" spans="1:25" x14ac:dyDescent="0.2">
      <c r="A30" s="44">
        <f t="shared" si="15"/>
        <v>26</v>
      </c>
      <c r="B30" s="52">
        <f t="shared" si="0"/>
        <v>42.124631739999998</v>
      </c>
      <c r="C30" s="53">
        <f t="shared" si="1"/>
        <v>-111.1602591</v>
      </c>
      <c r="D30" s="44">
        <f t="shared" si="16"/>
        <v>26</v>
      </c>
      <c r="E30" s="29" t="str">
        <f t="shared" si="2"/>
        <v>42</v>
      </c>
      <c r="F30" s="30">
        <f t="shared" si="3"/>
        <v>7.4779043999999999</v>
      </c>
      <c r="G30" s="37" t="str">
        <f t="shared" si="4"/>
        <v>42 7.4779044</v>
      </c>
      <c r="H30" s="31" t="str">
        <f t="shared" si="5"/>
        <v>-111</v>
      </c>
      <c r="I30" s="30">
        <f t="shared" si="6"/>
        <v>9.6155460000000001</v>
      </c>
      <c r="J30" s="73" t="str">
        <f t="shared" si="7"/>
        <v>-111 9.6155460</v>
      </c>
      <c r="K30" s="44">
        <f t="shared" si="17"/>
        <v>26</v>
      </c>
      <c r="L30" s="29" t="str">
        <f t="shared" si="8"/>
        <v>42</v>
      </c>
      <c r="M30" s="54" t="str">
        <f t="shared" si="9"/>
        <v xml:space="preserve">7 </v>
      </c>
      <c r="N30" s="39" t="str">
        <f t="shared" si="10"/>
        <v>28.6742640</v>
      </c>
      <c r="O30" s="63" t="s">
        <v>120</v>
      </c>
      <c r="P30" s="56" t="str">
        <f t="shared" si="11"/>
        <v>-111</v>
      </c>
      <c r="Q30" s="54" t="str">
        <f t="shared" si="12"/>
        <v xml:space="preserve">9 </v>
      </c>
      <c r="R30" s="39" t="str">
        <f t="shared" si="13"/>
        <v>36.9327600</v>
      </c>
      <c r="S30" s="63" t="s">
        <v>121</v>
      </c>
      <c r="T30" s="44">
        <f t="shared" si="18"/>
        <v>26</v>
      </c>
      <c r="U30" s="96">
        <f>B30*60*1.150779448</f>
        <v>2908.5696276576282</v>
      </c>
      <c r="V30" s="96">
        <f>C30*60*1.150779448</f>
        <v>-7675.2564963980985</v>
      </c>
      <c r="W30" s="44">
        <f t="shared" si="19"/>
        <v>26</v>
      </c>
      <c r="X30" s="97">
        <f t="shared" si="14"/>
        <v>15357247.634032277</v>
      </c>
      <c r="Y30" s="97">
        <f t="shared" si="14"/>
        <v>-40525354.300981961</v>
      </c>
    </row>
    <row r="31" spans="1:25" x14ac:dyDescent="0.2">
      <c r="A31" s="44">
        <f t="shared" si="15"/>
        <v>27</v>
      </c>
      <c r="B31" s="52">
        <f t="shared" si="0"/>
        <v>42.124636639999999</v>
      </c>
      <c r="C31" s="53">
        <f t="shared" si="1"/>
        <v>-111.16025430000001</v>
      </c>
      <c r="D31" s="44">
        <f t="shared" si="16"/>
        <v>27</v>
      </c>
      <c r="E31" s="29" t="str">
        <f t="shared" si="2"/>
        <v>42</v>
      </c>
      <c r="F31" s="30">
        <f t="shared" si="3"/>
        <v>7.4781984000000001</v>
      </c>
      <c r="G31" s="37" t="str">
        <f t="shared" si="4"/>
        <v>42 7.4781984</v>
      </c>
      <c r="H31" s="31" t="str">
        <f t="shared" si="5"/>
        <v>-111</v>
      </c>
      <c r="I31" s="30">
        <f t="shared" si="6"/>
        <v>9.6152580000000007</v>
      </c>
      <c r="J31" s="73" t="str">
        <f t="shared" si="7"/>
        <v>-111 9.6152580</v>
      </c>
      <c r="K31" s="44">
        <f t="shared" si="17"/>
        <v>27</v>
      </c>
      <c r="L31" s="29" t="str">
        <f t="shared" si="8"/>
        <v>42</v>
      </c>
      <c r="M31" s="54" t="str">
        <f t="shared" si="9"/>
        <v xml:space="preserve">7 </v>
      </c>
      <c r="N31" s="39" t="str">
        <f t="shared" si="10"/>
        <v>28.6919040</v>
      </c>
      <c r="O31" s="63" t="s">
        <v>122</v>
      </c>
      <c r="P31" s="56" t="str">
        <f t="shared" si="11"/>
        <v>-111</v>
      </c>
      <c r="Q31" s="54" t="str">
        <f t="shared" si="12"/>
        <v xml:space="preserve">9 </v>
      </c>
      <c r="R31" s="39" t="str">
        <f t="shared" si="13"/>
        <v>36.9154800</v>
      </c>
      <c r="S31" s="63" t="s">
        <v>123</v>
      </c>
      <c r="T31" s="44">
        <f t="shared" si="18"/>
        <v>27</v>
      </c>
      <c r="U31" s="96">
        <f>B31*60*1.150779448</f>
        <v>2908.5699659867864</v>
      </c>
      <c r="V31" s="96">
        <f>C31*60*1.150779448</f>
        <v>-7675.2561649736181</v>
      </c>
      <c r="W31" s="44">
        <f t="shared" si="19"/>
        <v>27</v>
      </c>
      <c r="X31" s="97">
        <f t="shared" si="14"/>
        <v>15357249.420410233</v>
      </c>
      <c r="Y31" s="97">
        <f t="shared" si="14"/>
        <v>-40525352.551060706</v>
      </c>
    </row>
    <row r="32" spans="1:25" x14ac:dyDescent="0.2">
      <c r="A32" s="44">
        <f t="shared" si="15"/>
        <v>28</v>
      </c>
      <c r="B32" s="52">
        <f t="shared" si="0"/>
        <v>42.124662389999997</v>
      </c>
      <c r="C32" s="53">
        <f t="shared" si="1"/>
        <v>-111.1602194</v>
      </c>
      <c r="D32" s="44">
        <f t="shared" si="16"/>
        <v>28</v>
      </c>
      <c r="E32" s="29" t="str">
        <f t="shared" si="2"/>
        <v>42</v>
      </c>
      <c r="F32" s="30">
        <f t="shared" si="3"/>
        <v>7.4797434000000003</v>
      </c>
      <c r="G32" s="37" t="str">
        <f t="shared" si="4"/>
        <v>42 7.4797434</v>
      </c>
      <c r="H32" s="31" t="str">
        <f t="shared" si="5"/>
        <v>-111</v>
      </c>
      <c r="I32" s="30">
        <f t="shared" si="6"/>
        <v>9.6131639999999994</v>
      </c>
      <c r="J32" s="73" t="str">
        <f t="shared" si="7"/>
        <v>-111 9.6131640</v>
      </c>
      <c r="K32" s="44">
        <f t="shared" si="17"/>
        <v>28</v>
      </c>
      <c r="L32" s="29" t="str">
        <f t="shared" si="8"/>
        <v>42</v>
      </c>
      <c r="M32" s="54" t="str">
        <f t="shared" si="9"/>
        <v xml:space="preserve">7 </v>
      </c>
      <c r="N32" s="39" t="str">
        <f t="shared" si="10"/>
        <v>28.7846040</v>
      </c>
      <c r="O32" s="63" t="s">
        <v>124</v>
      </c>
      <c r="P32" s="56" t="str">
        <f t="shared" si="11"/>
        <v>-111</v>
      </c>
      <c r="Q32" s="54" t="str">
        <f t="shared" si="12"/>
        <v xml:space="preserve">9 </v>
      </c>
      <c r="R32" s="39" t="str">
        <f t="shared" si="13"/>
        <v>36.7898400</v>
      </c>
      <c r="S32" s="63" t="s">
        <v>125</v>
      </c>
      <c r="T32" s="44">
        <f t="shared" si="18"/>
        <v>28</v>
      </c>
      <c r="U32" s="96">
        <f>B32*60*1.150779448</f>
        <v>2908.5717439410332</v>
      </c>
      <c r="V32" s="96">
        <f>C32*60*1.150779448</f>
        <v>-7675.2537552414533</v>
      </c>
      <c r="W32" s="44">
        <f t="shared" si="19"/>
        <v>28</v>
      </c>
      <c r="X32" s="97">
        <f t="shared" si="14"/>
        <v>15357258.808008656</v>
      </c>
      <c r="Y32" s="97">
        <f t="shared" si="14"/>
        <v>-40525339.827674873</v>
      </c>
    </row>
    <row r="33" spans="1:25" x14ac:dyDescent="0.2">
      <c r="A33" s="44">
        <f t="shared" si="15"/>
        <v>29</v>
      </c>
      <c r="B33" s="52">
        <f t="shared" si="0"/>
        <v>42.124685540000002</v>
      </c>
      <c r="C33" s="53">
        <f t="shared" si="1"/>
        <v>-111.1601874</v>
      </c>
      <c r="D33" s="44">
        <f t="shared" si="16"/>
        <v>29</v>
      </c>
      <c r="E33" s="29" t="str">
        <f t="shared" si="2"/>
        <v>42</v>
      </c>
      <c r="F33" s="30">
        <f t="shared" si="3"/>
        <v>7.4811323999999999</v>
      </c>
      <c r="G33" s="37" t="str">
        <f t="shared" si="4"/>
        <v>42 7.4811324</v>
      </c>
      <c r="H33" s="31" t="str">
        <f t="shared" si="5"/>
        <v>-111</v>
      </c>
      <c r="I33" s="30">
        <f t="shared" si="6"/>
        <v>9.6112439999999992</v>
      </c>
      <c r="J33" s="73" t="str">
        <f t="shared" si="7"/>
        <v>-111 9.6112440</v>
      </c>
      <c r="K33" s="44">
        <f t="shared" si="17"/>
        <v>29</v>
      </c>
      <c r="L33" s="29" t="str">
        <f t="shared" si="8"/>
        <v>42</v>
      </c>
      <c r="M33" s="54" t="str">
        <f t="shared" si="9"/>
        <v xml:space="preserve">7 </v>
      </c>
      <c r="N33" s="39" t="str">
        <f t="shared" si="10"/>
        <v>28.8679440</v>
      </c>
      <c r="O33" s="63" t="s">
        <v>126</v>
      </c>
      <c r="P33" s="56" t="str">
        <f t="shared" si="11"/>
        <v>-111</v>
      </c>
      <c r="Q33" s="54" t="str">
        <f t="shared" si="12"/>
        <v xml:space="preserve">9 </v>
      </c>
      <c r="R33" s="39" t="str">
        <f t="shared" si="13"/>
        <v>36.6746400</v>
      </c>
      <c r="S33" s="63" t="s">
        <v>127</v>
      </c>
      <c r="T33" s="44">
        <f t="shared" si="18"/>
        <v>29</v>
      </c>
      <c r="U33" s="96">
        <f>B33*60*1.150779448</f>
        <v>2908.573342373687</v>
      </c>
      <c r="V33" s="96">
        <f>C33*60*1.150779448</f>
        <v>-7675.2515457449126</v>
      </c>
      <c r="W33" s="44">
        <f t="shared" si="19"/>
        <v>29</v>
      </c>
      <c r="X33" s="97">
        <f t="shared" si="14"/>
        <v>15357267.247733068</v>
      </c>
      <c r="Y33" s="97">
        <f t="shared" si="14"/>
        <v>-40525328.16153314</v>
      </c>
    </row>
  </sheetData>
  <mergeCells count="9">
    <mergeCell ref="O2:S2"/>
    <mergeCell ref="E4:F4"/>
    <mergeCell ref="H4:I4"/>
    <mergeCell ref="L4:N4"/>
    <mergeCell ref="P4:R4"/>
    <mergeCell ref="E3:F3"/>
    <mergeCell ref="H3:I3"/>
    <mergeCell ref="L3:N3"/>
    <mergeCell ref="P3:R3"/>
  </mergeCells>
  <phoneticPr fontId="1" type="noConversion"/>
  <pageMargins left="0.2" right="0.2" top="0.2" bottom="0.2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29"/>
  <sheetViews>
    <sheetView workbookViewId="0"/>
  </sheetViews>
  <sheetFormatPr defaultRowHeight="12.75" x14ac:dyDescent="0.2"/>
  <sheetData>
    <row r="2" spans="2:2" ht="15.75" x14ac:dyDescent="0.25">
      <c r="B2" s="98" t="s">
        <v>132</v>
      </c>
    </row>
    <row r="3" spans="2:2" ht="14.25" x14ac:dyDescent="0.2">
      <c r="B3" s="99" t="s">
        <v>133</v>
      </c>
    </row>
    <row r="4" spans="2:2" ht="14.25" x14ac:dyDescent="0.2">
      <c r="B4" s="99" t="s">
        <v>134</v>
      </c>
    </row>
    <row r="5" spans="2:2" ht="14.25" x14ac:dyDescent="0.2">
      <c r="B5" s="99" t="s">
        <v>135</v>
      </c>
    </row>
    <row r="6" spans="2:2" ht="15.75" x14ac:dyDescent="0.25">
      <c r="B6" s="100"/>
    </row>
    <row r="7" spans="2:2" ht="15.75" x14ac:dyDescent="0.25">
      <c r="B7" s="101" t="s">
        <v>136</v>
      </c>
    </row>
    <row r="8" spans="2:2" ht="15.75" x14ac:dyDescent="0.25">
      <c r="B8" s="102" t="s">
        <v>137</v>
      </c>
    </row>
    <row r="9" spans="2:2" ht="15.75" x14ac:dyDescent="0.25">
      <c r="B9" s="100" t="s">
        <v>138</v>
      </c>
    </row>
    <row r="14" spans="2:2" ht="15.75" x14ac:dyDescent="0.25">
      <c r="B14" s="101" t="s">
        <v>139</v>
      </c>
    </row>
    <row r="15" spans="2:2" ht="15.75" x14ac:dyDescent="0.25">
      <c r="B15" s="102" t="s">
        <v>140</v>
      </c>
    </row>
    <row r="16" spans="2:2" ht="15.75" x14ac:dyDescent="0.25">
      <c r="B16" s="100" t="s">
        <v>141</v>
      </c>
    </row>
    <row r="20" spans="2:2" ht="15.75" x14ac:dyDescent="0.25">
      <c r="B20" s="101" t="s">
        <v>142</v>
      </c>
    </row>
    <row r="21" spans="2:2" ht="15.75" x14ac:dyDescent="0.25">
      <c r="B21" s="102" t="s">
        <v>143</v>
      </c>
    </row>
    <row r="28" spans="2:2" ht="15.75" x14ac:dyDescent="0.25">
      <c r="B28" s="101" t="s">
        <v>144</v>
      </c>
    </row>
    <row r="29" spans="2:2" ht="15.75" x14ac:dyDescent="0.25">
      <c r="B29" s="102" t="s">
        <v>145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1</xdr:col>
                <xdr:colOff>0</xdr:colOff>
                <xdr:row>9</xdr:row>
                <xdr:rowOff>0</xdr:rowOff>
              </from>
              <to>
                <xdr:col>5</xdr:col>
                <xdr:colOff>314325</xdr:colOff>
                <xdr:row>12</xdr:row>
                <xdr:rowOff>95250</xdr:rowOff>
              </to>
            </anchor>
          </objectPr>
        </oleObject>
      </mc:Choice>
      <mc:Fallback>
        <oleObject progId="Equation.3" shapeId="4097" r:id="rId3"/>
      </mc:Fallback>
    </mc:AlternateContent>
    <mc:AlternateContent xmlns:mc="http://schemas.openxmlformats.org/markup-compatibility/2006">
      <mc:Choice Requires="x14">
        <oleObject progId="Equation.3" shapeId="4098" r:id="rId5">
          <objectPr defaultSize="0" autoPict="0" r:id="rId6">
            <anchor moveWithCells="1" sizeWithCells="1">
              <from>
                <xdr:col>1</xdr:col>
                <xdr:colOff>0</xdr:colOff>
                <xdr:row>16</xdr:row>
                <xdr:rowOff>0</xdr:rowOff>
              </from>
              <to>
                <xdr:col>6</xdr:col>
                <xdr:colOff>466725</xdr:colOff>
                <xdr:row>18</xdr:row>
                <xdr:rowOff>104775</xdr:rowOff>
              </to>
            </anchor>
          </objectPr>
        </oleObject>
      </mc:Choice>
      <mc:Fallback>
        <oleObject progId="Equation.3" shapeId="4098" r:id="rId5"/>
      </mc:Fallback>
    </mc:AlternateContent>
    <mc:AlternateContent xmlns:mc="http://schemas.openxmlformats.org/markup-compatibility/2006">
      <mc:Choice Requires="x14">
        <oleObject progId="Equation.3" shapeId="4099" r:id="rId7">
          <objectPr defaultSize="0" autoPict="0" r:id="rId8">
            <anchor moveWithCells="1" sizeWithCells="1">
              <from>
                <xdr:col>1</xdr:col>
                <xdr:colOff>0</xdr:colOff>
                <xdr:row>21</xdr:row>
                <xdr:rowOff>0</xdr:rowOff>
              </from>
              <to>
                <xdr:col>6</xdr:col>
                <xdr:colOff>276225</xdr:colOff>
                <xdr:row>26</xdr:row>
                <xdr:rowOff>76200</xdr:rowOff>
              </to>
            </anchor>
          </objectPr>
        </oleObject>
      </mc:Choice>
      <mc:Fallback>
        <oleObject progId="Equation.3" shapeId="4099" r:id="rId7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10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5</xdr:col>
                <xdr:colOff>342900</xdr:colOff>
                <xdr:row>31</xdr:row>
                <xdr:rowOff>104775</xdr:rowOff>
              </to>
            </anchor>
          </objectPr>
        </oleObject>
      </mc:Choice>
      <mc:Fallback>
        <oleObject progId="Equation.3" shapeId="410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 Point</vt:lpstr>
      <vt:lpstr>DDD.DDDDD</vt:lpstr>
      <vt:lpstr>DDD MM.MMMMM</vt:lpstr>
      <vt:lpstr>DDD MM SS.SSSSS</vt:lpstr>
      <vt:lpstr>Equations</vt:lpstr>
    </vt:vector>
  </TitlesOfParts>
  <Company>Williams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COMPANIES, INC.</dc:creator>
  <cp:lastModifiedBy>Hullinger, Mark G</cp:lastModifiedBy>
  <cp:lastPrinted>2004-09-22T20:36:33Z</cp:lastPrinted>
  <dcterms:created xsi:type="dcterms:W3CDTF">2004-09-22T14:46:43Z</dcterms:created>
  <dcterms:modified xsi:type="dcterms:W3CDTF">2017-09-06T20:26:13Z</dcterms:modified>
</cp:coreProperties>
</file>