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embeddings/oleObject45.bin" ContentType="application/vnd.openxmlformats-officedocument.oleObject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embeddings/oleObject46.bin" ContentType="application/vnd.openxmlformats-officedocument.oleObject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embeddings/oleObject51.bin" ContentType="application/vnd.openxmlformats-officedocument.oleObject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embeddings/oleObject52.bin" ContentType="application/vnd.openxmlformats-officedocument.oleObject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embeddings/oleObject57.bin" ContentType="application/vnd.openxmlformats-officedocument.oleObject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embeddings/oleObject58.bin" ContentType="application/vnd.openxmlformats-officedocument.oleObject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embeddings/oleObject63.bin" ContentType="application/vnd.openxmlformats-officedocument.oleObject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embeddings/oleObject64.bin" ContentType="application/vnd.openxmlformats-officedocument.oleObject"/>
  <Override PartName="/xl/embeddings/oleObject65.bin" ContentType="application/vnd.openxmlformats-officedocument.oleObject"/>
  <Override PartName="/xl/embeddings/oleObject66.bin" ContentType="application/vnd.openxmlformats-officedocument.oleObject"/>
  <Override PartName="/xl/embeddings/oleObject67.bin" ContentType="application/vnd.openxmlformats-officedocument.oleObject"/>
  <Override PartName="/xl/embeddings/oleObject68.bin" ContentType="application/vnd.openxmlformats-officedocument.oleObject"/>
  <Override PartName="/xl/embeddings/oleObject69.bin" ContentType="application/vnd.openxmlformats-officedocument.oleObject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embeddings/oleObject70.bin" ContentType="application/vnd.openxmlformats-officedocument.oleObject"/>
  <Override PartName="/xl/embeddings/oleObject71.bin" ContentType="application/vnd.openxmlformats-officedocument.oleObject"/>
  <Override PartName="/xl/embeddings/oleObject72.bin" ContentType="application/vnd.openxmlformats-officedocument.oleObject"/>
  <Override PartName="/xl/embeddings/oleObject73.bin" ContentType="application/vnd.openxmlformats-officedocument.oleObject"/>
  <Override PartName="/xl/embeddings/oleObject74.bin" ContentType="application/vnd.openxmlformats-officedocument.oleObject"/>
  <Override PartName="/xl/embeddings/oleObject75.bin" ContentType="application/vnd.openxmlformats-officedocument.oleObject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embeddings/oleObject76.bin" ContentType="application/vnd.openxmlformats-officedocument.oleObject"/>
  <Override PartName="/xl/embeddings/oleObject77.bin" ContentType="application/vnd.openxmlformats-officedocument.oleObject"/>
  <Override PartName="/xl/embeddings/oleObject78.bin" ContentType="application/vnd.openxmlformats-officedocument.oleObject"/>
  <Override PartName="/xl/embeddings/oleObject79.bin" ContentType="application/vnd.openxmlformats-officedocument.oleObject"/>
  <Override PartName="/xl/embeddings/oleObject80.bin" ContentType="application/vnd.openxmlformats-officedocument.oleObject"/>
  <Override PartName="/xl/embeddings/oleObject81.bin" ContentType="application/vnd.openxmlformats-officedocument.oleObject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embeddings/oleObject82.bin" ContentType="application/vnd.openxmlformats-officedocument.oleObject"/>
  <Override PartName="/xl/embeddings/oleObject83.bin" ContentType="application/vnd.openxmlformats-officedocument.oleObject"/>
  <Override PartName="/xl/embeddings/oleObject84.bin" ContentType="application/vnd.openxmlformats-officedocument.oleObject"/>
  <Override PartName="/xl/embeddings/oleObject85.bin" ContentType="application/vnd.openxmlformats-officedocument.oleObject"/>
  <Override PartName="/xl/embeddings/oleObject86.bin" ContentType="application/vnd.openxmlformats-officedocument.oleObject"/>
  <Override PartName="/xl/embeddings/oleObject87.bin" ContentType="application/vnd.openxmlformats-officedocument.oleObject"/>
  <Override PartName="/xl/comments15.xml" ContentType="application/vnd.openxmlformats-officedocument.spreadsheetml.comments+xml"/>
  <Override PartName="/xl/drawings/drawing16.xml" ContentType="application/vnd.openxmlformats-officedocument.drawing+xml"/>
  <Override PartName="/xl/embeddings/oleObject88.bin" ContentType="application/vnd.openxmlformats-officedocument.oleObject"/>
  <Override PartName="/xl/embeddings/oleObject89.bin" ContentType="application/vnd.openxmlformats-officedocument.oleObject"/>
  <Override PartName="/xl/embeddings/oleObject90.bin" ContentType="application/vnd.openxmlformats-officedocument.oleObject"/>
  <Override PartName="/xl/embeddings/oleObject91.bin" ContentType="application/vnd.openxmlformats-officedocument.oleObject"/>
  <Override PartName="/xl/embeddings/oleObject92.bin" ContentType="application/vnd.openxmlformats-officedocument.oleObject"/>
  <Override PartName="/xl/embeddings/oleObject93.bin" ContentType="application/vnd.openxmlformats-officedocument.oleObject"/>
  <Override PartName="/xl/comments16.xml" ContentType="application/vnd.openxmlformats-officedocument.spreadsheetml.comments+xml"/>
  <Override PartName="/xl/drawings/drawing17.xml" ContentType="application/vnd.openxmlformats-officedocument.drawing+xml"/>
  <Override PartName="/xl/embeddings/oleObject94.bin" ContentType="application/vnd.openxmlformats-officedocument.oleObject"/>
  <Override PartName="/xl/embeddings/oleObject95.bin" ContentType="application/vnd.openxmlformats-officedocument.oleObject"/>
  <Override PartName="/xl/embeddings/oleObject96.bin" ContentType="application/vnd.openxmlformats-officedocument.oleObject"/>
  <Override PartName="/xl/embeddings/oleObject97.bin" ContentType="application/vnd.openxmlformats-officedocument.oleObject"/>
  <Override PartName="/xl/embeddings/oleObject98.bin" ContentType="application/vnd.openxmlformats-officedocument.oleObject"/>
  <Override PartName="/xl/embeddings/oleObject99.bin" ContentType="application/vnd.openxmlformats-officedocument.oleObject"/>
  <Override PartName="/xl/comments17.xml" ContentType="application/vnd.openxmlformats-officedocument.spreadsheetml.comments+xml"/>
  <Override PartName="/xl/drawings/drawing18.xml" ContentType="application/vnd.openxmlformats-officedocument.drawing+xml"/>
  <Override PartName="/xl/embeddings/oleObject100.bin" ContentType="application/vnd.openxmlformats-officedocument.oleObject"/>
  <Override PartName="/xl/embeddings/oleObject101.bin" ContentType="application/vnd.openxmlformats-officedocument.oleObject"/>
  <Override PartName="/xl/embeddings/oleObject102.bin" ContentType="application/vnd.openxmlformats-officedocument.oleObject"/>
  <Override PartName="/xl/embeddings/oleObject103.bin" ContentType="application/vnd.openxmlformats-officedocument.oleObject"/>
  <Override PartName="/xl/embeddings/oleObject104.bin" ContentType="application/vnd.openxmlformats-officedocument.oleObject"/>
  <Override PartName="/xl/embeddings/oleObject105.bin" ContentType="application/vnd.openxmlformats-officedocument.oleObject"/>
  <Override PartName="/xl/comments18.xml" ContentType="application/vnd.openxmlformats-officedocument.spreadsheetml.comments+xml"/>
  <Override PartName="/xl/drawings/drawing19.xml" ContentType="application/vnd.openxmlformats-officedocument.drawing+xml"/>
  <Override PartName="/xl/embeddings/oleObject106.bin" ContentType="application/vnd.openxmlformats-officedocument.oleObject"/>
  <Override PartName="/xl/embeddings/oleObject107.bin" ContentType="application/vnd.openxmlformats-officedocument.oleObject"/>
  <Override PartName="/xl/embeddings/oleObject108.bin" ContentType="application/vnd.openxmlformats-officedocument.oleObject"/>
  <Override PartName="/xl/embeddings/oleObject109.bin" ContentType="application/vnd.openxmlformats-officedocument.oleObject"/>
  <Override PartName="/xl/embeddings/oleObject110.bin" ContentType="application/vnd.openxmlformats-officedocument.oleObject"/>
  <Override PartName="/xl/embeddings/oleObject111.bin" ContentType="application/vnd.openxmlformats-officedocument.oleObject"/>
  <Override PartName="/xl/comments19.xml" ContentType="application/vnd.openxmlformats-officedocument.spreadsheetml.comments+xml"/>
  <Override PartName="/xl/drawings/drawing20.xml" ContentType="application/vnd.openxmlformats-officedocument.drawing+xml"/>
  <Override PartName="/xl/embeddings/oleObject112.bin" ContentType="application/vnd.openxmlformats-officedocument.oleObject"/>
  <Override PartName="/xl/embeddings/oleObject113.bin" ContentType="application/vnd.openxmlformats-officedocument.oleObject"/>
  <Override PartName="/xl/embeddings/oleObject114.bin" ContentType="application/vnd.openxmlformats-officedocument.oleObject"/>
  <Override PartName="/xl/embeddings/oleObject115.bin" ContentType="application/vnd.openxmlformats-officedocument.oleObject"/>
  <Override PartName="/xl/embeddings/oleObject116.bin" ContentType="application/vnd.openxmlformats-officedocument.oleObject"/>
  <Override PartName="/xl/embeddings/oleObject117.bin" ContentType="application/vnd.openxmlformats-officedocument.oleObject"/>
  <Override PartName="/xl/comments20.xml" ContentType="application/vnd.openxmlformats-officedocument.spreadsheetml.comments+xml"/>
  <Override PartName="/xl/drawings/drawing21.xml" ContentType="application/vnd.openxmlformats-officedocument.drawing+xml"/>
  <Override PartName="/xl/embeddings/oleObject118.bin" ContentType="application/vnd.openxmlformats-officedocument.oleObject"/>
  <Override PartName="/xl/embeddings/oleObject119.bin" ContentType="application/vnd.openxmlformats-officedocument.oleObject"/>
  <Override PartName="/xl/embeddings/oleObject120.bin" ContentType="application/vnd.openxmlformats-officedocument.oleObject"/>
  <Override PartName="/xl/embeddings/oleObject121.bin" ContentType="application/vnd.openxmlformats-officedocument.oleObject"/>
  <Override PartName="/xl/embeddings/oleObject122.bin" ContentType="application/vnd.openxmlformats-officedocument.oleObject"/>
  <Override PartName="/xl/embeddings/oleObject123.bin" ContentType="application/vnd.openxmlformats-officedocument.oleObject"/>
  <Override PartName="/xl/comments21.xml" ContentType="application/vnd.openxmlformats-officedocument.spreadsheetml.comments+xml"/>
  <Override PartName="/xl/drawings/drawing22.xml" ContentType="application/vnd.openxmlformats-officedocument.drawing+xml"/>
  <Override PartName="/xl/embeddings/oleObject124.bin" ContentType="application/vnd.openxmlformats-officedocument.oleObject"/>
  <Override PartName="/xl/embeddings/oleObject125.bin" ContentType="application/vnd.openxmlformats-officedocument.oleObject"/>
  <Override PartName="/xl/embeddings/oleObject126.bin" ContentType="application/vnd.openxmlformats-officedocument.oleObject"/>
  <Override PartName="/xl/embeddings/oleObject127.bin" ContentType="application/vnd.openxmlformats-officedocument.oleObject"/>
  <Override PartName="/xl/embeddings/oleObject128.bin" ContentType="application/vnd.openxmlformats-officedocument.oleObject"/>
  <Override PartName="/xl/embeddings/oleObject129.bin" ContentType="application/vnd.openxmlformats-officedocument.oleObject"/>
  <Override PartName="/xl/comments22.xml" ContentType="application/vnd.openxmlformats-officedocument.spreadsheetml.comments+xml"/>
  <Override PartName="/xl/drawings/drawing23.xml" ContentType="application/vnd.openxmlformats-officedocument.drawing+xml"/>
  <Override PartName="/xl/embeddings/oleObject130.bin" ContentType="application/vnd.openxmlformats-officedocument.oleObject"/>
  <Override PartName="/xl/embeddings/oleObject131.bin" ContentType="application/vnd.openxmlformats-officedocument.oleObject"/>
  <Override PartName="/xl/embeddings/oleObject132.bin" ContentType="application/vnd.openxmlformats-officedocument.oleObject"/>
  <Override PartName="/xl/embeddings/oleObject133.bin" ContentType="application/vnd.openxmlformats-officedocument.oleObject"/>
  <Override PartName="/xl/embeddings/oleObject134.bin" ContentType="application/vnd.openxmlformats-officedocument.oleObject"/>
  <Override PartName="/xl/embeddings/oleObject135.bin" ContentType="application/vnd.openxmlformats-officedocument.oleObject"/>
  <Override PartName="/xl/comments23.xml" ContentType="application/vnd.openxmlformats-officedocument.spreadsheetml.comments+xml"/>
  <Override PartName="/xl/drawings/drawing24.xml" ContentType="application/vnd.openxmlformats-officedocument.drawing+xml"/>
  <Override PartName="/xl/embeddings/oleObject136.bin" ContentType="application/vnd.openxmlformats-officedocument.oleObject"/>
  <Override PartName="/xl/embeddings/oleObject137.bin" ContentType="application/vnd.openxmlformats-officedocument.oleObject"/>
  <Override PartName="/xl/embeddings/oleObject138.bin" ContentType="application/vnd.openxmlformats-officedocument.oleObject"/>
  <Override PartName="/xl/embeddings/oleObject139.bin" ContentType="application/vnd.openxmlformats-officedocument.oleObject"/>
  <Override PartName="/xl/embeddings/oleObject140.bin" ContentType="application/vnd.openxmlformats-officedocument.oleObject"/>
  <Override PartName="/xl/embeddings/oleObject141.bin" ContentType="application/vnd.openxmlformats-officedocument.oleObject"/>
  <Override PartName="/xl/comments2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Equationz\WWW\"/>
    </mc:Choice>
  </mc:AlternateContent>
  <bookViews>
    <workbookView xWindow="0" yWindow="0" windowWidth="28800" windowHeight="12585" tabRatio="830" activeTab="1"/>
  </bookViews>
  <sheets>
    <sheet name="Rates" sheetId="8" r:id="rId1"/>
    <sheet name="Sloan" sheetId="16" r:id="rId2"/>
    <sheet name="CC Tech" sheetId="15" r:id="rId3"/>
    <sheet name="SUS1234 (Sloan)" sheetId="27" r:id="rId4"/>
    <sheet name="SUS5 (Sloan)" sheetId="28" r:id="rId5"/>
    <sheet name="SUS6 (Sloan)" sheetId="29" r:id="rId6"/>
    <sheet name="MTV12 (Sloan)" sheetId="30" r:id="rId7"/>
    <sheet name="CHE1 (Trabon)" sheetId="26" r:id="rId8"/>
    <sheet name="WGL1 (Trabon)" sheetId="25" r:id="rId9"/>
    <sheet name="ORC12 (Sloan)" sheetId="32" r:id="rId10"/>
    <sheet name="PLY1234 (Sloan)" sheetId="31" r:id="rId11"/>
    <sheet name="BAK123 (Sloan)" sheetId="17" r:id="rId12"/>
    <sheet name="BAK4 (Sloan)" sheetId="19" r:id="rId13"/>
    <sheet name="CAL123 (Sloan)" sheetId="18" r:id="rId14"/>
    <sheet name="CAL4 (Sloan)" sheetId="20" r:id="rId15"/>
    <sheet name="MTH123 (Sloan)" sheetId="21" r:id="rId16"/>
    <sheet name="SOS123 (Sloan)" sheetId="36" r:id="rId17"/>
    <sheet name="SOS4 (Sloan)" sheetId="37" r:id="rId18"/>
    <sheet name="POC123 (Sloan)" sheetId="34" r:id="rId19"/>
    <sheet name="POC4 (Sloan)" sheetId="35" r:id="rId20"/>
    <sheet name="GRR1234 (Sloan)" sheetId="22" r:id="rId21"/>
    <sheet name="KEM123 (Sloan)" sheetId="23" r:id="rId22"/>
    <sheet name="KEM4 (Sloan)" sheetId="24" r:id="rId23"/>
    <sheet name="RNG1234 (Sloan)" sheetId="38" r:id="rId24"/>
    <sheet name="MOA1234 (Sloan)" sheetId="40" r:id="rId25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4" i="8" l="1"/>
  <c r="F53" i="8"/>
  <c r="F52" i="8"/>
  <c r="F51" i="8"/>
  <c r="E54" i="8"/>
  <c r="E53" i="8"/>
  <c r="E52" i="8"/>
  <c r="E51" i="8"/>
  <c r="G78" i="40"/>
  <c r="G80" i="40" s="1"/>
  <c r="G79" i="40" s="1"/>
  <c r="G74" i="40"/>
  <c r="G70" i="40"/>
  <c r="G69" i="40"/>
  <c r="G73" i="40" s="1"/>
  <c r="G72" i="40" s="1"/>
  <c r="G61" i="40"/>
  <c r="G60" i="40"/>
  <c r="G64" i="40" s="1"/>
  <c r="G63" i="40" s="1"/>
  <c r="G54" i="40"/>
  <c r="G55" i="40" s="1"/>
  <c r="G49" i="40"/>
  <c r="G45" i="40"/>
  <c r="G44" i="40"/>
  <c r="G42" i="40"/>
  <c r="G40" i="40"/>
  <c r="G65" i="40" s="1"/>
  <c r="G39" i="40"/>
  <c r="G38" i="40"/>
  <c r="G48" i="40" s="1"/>
  <c r="G32" i="40"/>
  <c r="G33" i="40" s="1"/>
  <c r="G34" i="40" s="1"/>
  <c r="G24" i="40"/>
  <c r="G23" i="40"/>
  <c r="G20" i="40"/>
  <c r="G19" i="40"/>
  <c r="G9" i="40"/>
  <c r="G10" i="40" s="1"/>
  <c r="F50" i="8"/>
  <c r="F49" i="8"/>
  <c r="F48" i="8"/>
  <c r="F47" i="8"/>
  <c r="E50" i="8"/>
  <c r="E49" i="8"/>
  <c r="E48" i="8"/>
  <c r="E47" i="8"/>
  <c r="G38" i="38"/>
  <c r="G78" i="38"/>
  <c r="G80" i="38" s="1"/>
  <c r="G79" i="38" s="1"/>
  <c r="G74" i="38"/>
  <c r="G70" i="38"/>
  <c r="G69" i="38"/>
  <c r="G73" i="38" s="1"/>
  <c r="G72" i="38" s="1"/>
  <c r="G64" i="38"/>
  <c r="G63" i="38"/>
  <c r="G61" i="38"/>
  <c r="G60" i="38"/>
  <c r="G54" i="38"/>
  <c r="G55" i="38" s="1"/>
  <c r="G45" i="38"/>
  <c r="G44" i="38"/>
  <c r="G42" i="38"/>
  <c r="G49" i="38" s="1"/>
  <c r="G40" i="38"/>
  <c r="G65" i="38" s="1"/>
  <c r="G39" i="38"/>
  <c r="G48" i="38"/>
  <c r="G32" i="38"/>
  <c r="G33" i="38" s="1"/>
  <c r="G34" i="38" s="1"/>
  <c r="G24" i="38"/>
  <c r="G23" i="38"/>
  <c r="G20" i="38"/>
  <c r="G19" i="38"/>
  <c r="G9" i="38"/>
  <c r="G10" i="38" s="1"/>
  <c r="F42" i="8"/>
  <c r="E42" i="8"/>
  <c r="F41" i="8"/>
  <c r="F40" i="8"/>
  <c r="F39" i="8"/>
  <c r="E41" i="8"/>
  <c r="E40" i="8"/>
  <c r="E39" i="8"/>
  <c r="F38" i="8"/>
  <c r="E38" i="8"/>
  <c r="G78" i="37"/>
  <c r="G80" i="37" s="1"/>
  <c r="G79" i="37" s="1"/>
  <c r="G74" i="37"/>
  <c r="G70" i="37"/>
  <c r="G69" i="37"/>
  <c r="G73" i="37" s="1"/>
  <c r="G72" i="37" s="1"/>
  <c r="G61" i="37"/>
  <c r="G60" i="37"/>
  <c r="G64" i="37" s="1"/>
  <c r="G63" i="37" s="1"/>
  <c r="G54" i="37"/>
  <c r="G55" i="37" s="1"/>
  <c r="G45" i="37"/>
  <c r="G44" i="37"/>
  <c r="G42" i="37"/>
  <c r="G49" i="37" s="1"/>
  <c r="G40" i="37"/>
  <c r="G65" i="37" s="1"/>
  <c r="G39" i="37"/>
  <c r="G38" i="37"/>
  <c r="G32" i="37"/>
  <c r="G33" i="37" s="1"/>
  <c r="G34" i="37" s="1"/>
  <c r="G24" i="37"/>
  <c r="G23" i="37"/>
  <c r="G20" i="37"/>
  <c r="G19" i="37"/>
  <c r="G9" i="37"/>
  <c r="G10" i="37" s="1"/>
  <c r="F37" i="8"/>
  <c r="F36" i="8"/>
  <c r="F35" i="8"/>
  <c r="E37" i="8"/>
  <c r="E36" i="8"/>
  <c r="E35" i="8"/>
  <c r="G78" i="36"/>
  <c r="G80" i="36" s="1"/>
  <c r="G79" i="36" s="1"/>
  <c r="G70" i="36"/>
  <c r="G69" i="36"/>
  <c r="G73" i="36" s="1"/>
  <c r="G72" i="36" s="1"/>
  <c r="G64" i="36"/>
  <c r="G63" i="36" s="1"/>
  <c r="G61" i="36"/>
  <c r="G60" i="36"/>
  <c r="G54" i="36"/>
  <c r="G55" i="36" s="1"/>
  <c r="G45" i="36"/>
  <c r="G44" i="36"/>
  <c r="G42" i="36"/>
  <c r="G40" i="36"/>
  <c r="G65" i="36" s="1"/>
  <c r="G39" i="36"/>
  <c r="G38" i="36"/>
  <c r="G32" i="36"/>
  <c r="G33" i="36" s="1"/>
  <c r="G34" i="36" s="1"/>
  <c r="G24" i="36"/>
  <c r="G23" i="36"/>
  <c r="G20" i="36"/>
  <c r="G19" i="36"/>
  <c r="G10" i="36"/>
  <c r="G9" i="36"/>
  <c r="E34" i="8"/>
  <c r="G80" i="35"/>
  <c r="G79" i="35" s="1"/>
  <c r="G78" i="35"/>
  <c r="G73" i="35"/>
  <c r="G72" i="35" s="1"/>
  <c r="G70" i="35"/>
  <c r="G69" i="35"/>
  <c r="G61" i="35"/>
  <c r="G60" i="35"/>
  <c r="G64" i="35" s="1"/>
  <c r="G63" i="35" s="1"/>
  <c r="G54" i="35"/>
  <c r="G55" i="35" s="1"/>
  <c r="G45" i="35"/>
  <c r="G44" i="35"/>
  <c r="G42" i="35"/>
  <c r="G40" i="35"/>
  <c r="G74" i="35" s="1"/>
  <c r="G39" i="35"/>
  <c r="G38" i="35"/>
  <c r="G33" i="35"/>
  <c r="G34" i="35" s="1"/>
  <c r="F34" i="8" s="1"/>
  <c r="G32" i="35"/>
  <c r="G24" i="35"/>
  <c r="G23" i="35"/>
  <c r="G20" i="35"/>
  <c r="G19" i="35"/>
  <c r="G9" i="35"/>
  <c r="G10" i="35" s="1"/>
  <c r="E33" i="8"/>
  <c r="E32" i="8"/>
  <c r="E31" i="8"/>
  <c r="G48" i="37" l="1"/>
  <c r="G48" i="36"/>
  <c r="G49" i="36"/>
  <c r="G74" i="36"/>
  <c r="G48" i="35"/>
  <c r="G65" i="35"/>
  <c r="G49" i="35"/>
  <c r="G78" i="34"/>
  <c r="G80" i="34" s="1"/>
  <c r="G79" i="34" s="1"/>
  <c r="G74" i="34"/>
  <c r="G70" i="34"/>
  <c r="G69" i="34"/>
  <c r="G73" i="34" s="1"/>
  <c r="G72" i="34" s="1"/>
  <c r="G64" i="34"/>
  <c r="G63" i="34" s="1"/>
  <c r="G61" i="34"/>
  <c r="G60" i="34"/>
  <c r="G54" i="34"/>
  <c r="G55" i="34" s="1"/>
  <c r="G45" i="34"/>
  <c r="G44" i="34"/>
  <c r="G42" i="34"/>
  <c r="G40" i="34"/>
  <c r="G65" i="34" s="1"/>
  <c r="G39" i="34"/>
  <c r="G38" i="34"/>
  <c r="G48" i="34" s="1"/>
  <c r="G32" i="34"/>
  <c r="G33" i="34" s="1"/>
  <c r="G34" i="34" s="1"/>
  <c r="F31" i="8" s="1"/>
  <c r="G24" i="34"/>
  <c r="G23" i="34"/>
  <c r="G20" i="34"/>
  <c r="G19" i="34"/>
  <c r="G9" i="34"/>
  <c r="G10" i="34" s="1"/>
  <c r="F33" i="8" l="1"/>
  <c r="I33" i="8" s="1"/>
  <c r="L33" i="8" s="1"/>
  <c r="F32" i="8"/>
  <c r="G49" i="34"/>
  <c r="F15" i="8"/>
  <c r="F14" i="8"/>
  <c r="E15" i="8"/>
  <c r="E14" i="8"/>
  <c r="G78" i="32"/>
  <c r="G80" i="32" s="1"/>
  <c r="G79" i="32" s="1"/>
  <c r="G70" i="32"/>
  <c r="G69" i="32"/>
  <c r="G73" i="32" s="1"/>
  <c r="G72" i="32" s="1"/>
  <c r="G64" i="32"/>
  <c r="G63" i="32" s="1"/>
  <c r="G61" i="32"/>
  <c r="G60" i="32"/>
  <c r="G54" i="32"/>
  <c r="G55" i="32" s="1"/>
  <c r="G45" i="32"/>
  <c r="G44" i="32"/>
  <c r="G42" i="32"/>
  <c r="G39" i="32"/>
  <c r="G38" i="32"/>
  <c r="G32" i="32"/>
  <c r="G30" i="32"/>
  <c r="G40" i="32" s="1"/>
  <c r="G24" i="32"/>
  <c r="G23" i="32"/>
  <c r="G20" i="32"/>
  <c r="G19" i="32"/>
  <c r="M10" i="32"/>
  <c r="G9" i="32"/>
  <c r="G10" i="32" s="1"/>
  <c r="F19" i="8"/>
  <c r="F18" i="8"/>
  <c r="F17" i="8"/>
  <c r="F16" i="8"/>
  <c r="E19" i="8"/>
  <c r="E18" i="8"/>
  <c r="E17" i="8"/>
  <c r="E16" i="8"/>
  <c r="G78" i="31"/>
  <c r="G80" i="31" s="1"/>
  <c r="G79" i="31" s="1"/>
  <c r="G73" i="31"/>
  <c r="G72" i="31" s="1"/>
  <c r="G70" i="31"/>
  <c r="G69" i="31"/>
  <c r="G61" i="31"/>
  <c r="G60" i="31"/>
  <c r="G64" i="31" s="1"/>
  <c r="G63" i="31" s="1"/>
  <c r="G54" i="31"/>
  <c r="G55" i="31" s="1"/>
  <c r="G45" i="31"/>
  <c r="G44" i="31"/>
  <c r="G42" i="31"/>
  <c r="G40" i="31"/>
  <c r="G74" i="31" s="1"/>
  <c r="G39" i="31"/>
  <c r="G38" i="31"/>
  <c r="G33" i="31"/>
  <c r="G34" i="31" s="1"/>
  <c r="G32" i="31"/>
  <c r="G30" i="31"/>
  <c r="G24" i="31"/>
  <c r="G23" i="31"/>
  <c r="G20" i="31"/>
  <c r="G19" i="31"/>
  <c r="M10" i="31"/>
  <c r="G9" i="31"/>
  <c r="G10" i="31" s="1"/>
  <c r="F11" i="8"/>
  <c r="F10" i="8"/>
  <c r="E11" i="8"/>
  <c r="E10" i="8"/>
  <c r="G78" i="30"/>
  <c r="G80" i="30" s="1"/>
  <c r="G79" i="30" s="1"/>
  <c r="G70" i="30"/>
  <c r="G69" i="30"/>
  <c r="G73" i="30" s="1"/>
  <c r="G72" i="30" s="1"/>
  <c r="G64" i="30"/>
  <c r="G63" i="30" s="1"/>
  <c r="G61" i="30"/>
  <c r="G60" i="30"/>
  <c r="G55" i="30"/>
  <c r="G54" i="30"/>
  <c r="G45" i="30"/>
  <c r="G44" i="30"/>
  <c r="G42" i="30"/>
  <c r="G39" i="30"/>
  <c r="G38" i="30"/>
  <c r="G32" i="30"/>
  <c r="G30" i="30"/>
  <c r="G40" i="30" s="1"/>
  <c r="G24" i="30"/>
  <c r="G23" i="30"/>
  <c r="G20" i="30"/>
  <c r="G19" i="30"/>
  <c r="M10" i="30"/>
  <c r="G9" i="30"/>
  <c r="G10" i="30" s="1"/>
  <c r="F8" i="8"/>
  <c r="F9" i="8"/>
  <c r="E9" i="8"/>
  <c r="E8" i="8"/>
  <c r="N8" i="8" s="1"/>
  <c r="G78" i="29"/>
  <c r="G80" i="29" s="1"/>
  <c r="G79" i="29" s="1"/>
  <c r="G70" i="29"/>
  <c r="G69" i="29"/>
  <c r="G73" i="29" s="1"/>
  <c r="G72" i="29" s="1"/>
  <c r="G64" i="29"/>
  <c r="G63" i="29" s="1"/>
  <c r="G61" i="29"/>
  <c r="G60" i="29"/>
  <c r="G55" i="29"/>
  <c r="G54" i="29"/>
  <c r="G45" i="29"/>
  <c r="G44" i="29"/>
  <c r="G42" i="29"/>
  <c r="G39" i="29"/>
  <c r="G49" i="29" s="1"/>
  <c r="G38" i="29"/>
  <c r="G32" i="29"/>
  <c r="G30" i="29"/>
  <c r="G40" i="29" s="1"/>
  <c r="G24" i="29"/>
  <c r="G23" i="29"/>
  <c r="G20" i="29"/>
  <c r="G19" i="29"/>
  <c r="M10" i="29"/>
  <c r="G9" i="29"/>
  <c r="G10" i="29" s="1"/>
  <c r="G78" i="28"/>
  <c r="G80" i="28" s="1"/>
  <c r="G79" i="28" s="1"/>
  <c r="G70" i="28"/>
  <c r="G69" i="28"/>
  <c r="G73" i="28" s="1"/>
  <c r="G72" i="28" s="1"/>
  <c r="G64" i="28"/>
  <c r="G63" i="28" s="1"/>
  <c r="G61" i="28"/>
  <c r="G60" i="28"/>
  <c r="G54" i="28"/>
  <c r="G55" i="28" s="1"/>
  <c r="G45" i="28"/>
  <c r="G44" i="28"/>
  <c r="G42" i="28"/>
  <c r="G39" i="28"/>
  <c r="G49" i="28" s="1"/>
  <c r="G38" i="28"/>
  <c r="G32" i="28"/>
  <c r="G30" i="28"/>
  <c r="G40" i="28" s="1"/>
  <c r="G24" i="28"/>
  <c r="G23" i="28"/>
  <c r="G20" i="28"/>
  <c r="G19" i="28"/>
  <c r="M10" i="28"/>
  <c r="G9" i="28"/>
  <c r="G10" i="28" s="1"/>
  <c r="F7" i="8"/>
  <c r="F6" i="8"/>
  <c r="F5" i="8"/>
  <c r="E7" i="8"/>
  <c r="E6" i="8"/>
  <c r="E5" i="8"/>
  <c r="F4" i="8"/>
  <c r="E4" i="8"/>
  <c r="G78" i="27"/>
  <c r="G80" i="27" s="1"/>
  <c r="G79" i="27" s="1"/>
  <c r="G70" i="27"/>
  <c r="G69" i="27"/>
  <c r="G73" i="27" s="1"/>
  <c r="G72" i="27" s="1"/>
  <c r="G64" i="27"/>
  <c r="G63" i="27" s="1"/>
  <c r="G61" i="27"/>
  <c r="G60" i="27"/>
  <c r="G54" i="27"/>
  <c r="G55" i="27" s="1"/>
  <c r="G45" i="27"/>
  <c r="G44" i="27"/>
  <c r="G42" i="27"/>
  <c r="G39" i="27"/>
  <c r="G38" i="27"/>
  <c r="G32" i="27"/>
  <c r="G30" i="27"/>
  <c r="G40" i="27" s="1"/>
  <c r="G24" i="27"/>
  <c r="G23" i="27"/>
  <c r="G20" i="27"/>
  <c r="G19" i="27"/>
  <c r="M10" i="27"/>
  <c r="G9" i="27"/>
  <c r="G10" i="27" s="1"/>
  <c r="F12" i="8"/>
  <c r="E12" i="8"/>
  <c r="N28" i="8"/>
  <c r="O28" i="8"/>
  <c r="N29" i="8"/>
  <c r="O29" i="8"/>
  <c r="N30" i="8"/>
  <c r="O30" i="8"/>
  <c r="N31" i="8"/>
  <c r="O31" i="8"/>
  <c r="N32" i="8"/>
  <c r="O32" i="8"/>
  <c r="N33" i="8"/>
  <c r="O33" i="8"/>
  <c r="N34" i="8"/>
  <c r="O34" i="8"/>
  <c r="N35" i="8"/>
  <c r="O35" i="8"/>
  <c r="N36" i="8"/>
  <c r="O36" i="8"/>
  <c r="N37" i="8"/>
  <c r="O37" i="8"/>
  <c r="N38" i="8"/>
  <c r="O38" i="8"/>
  <c r="N39" i="8"/>
  <c r="O39" i="8"/>
  <c r="N40" i="8"/>
  <c r="O40" i="8"/>
  <c r="N41" i="8"/>
  <c r="O41" i="8"/>
  <c r="N42" i="8"/>
  <c r="O42" i="8"/>
  <c r="N43" i="8"/>
  <c r="O43" i="8"/>
  <c r="N44" i="8"/>
  <c r="O44" i="8"/>
  <c r="N45" i="8"/>
  <c r="O45" i="8"/>
  <c r="N46" i="8"/>
  <c r="O46" i="8"/>
  <c r="N47" i="8"/>
  <c r="O47" i="8"/>
  <c r="N48" i="8"/>
  <c r="O48" i="8"/>
  <c r="N49" i="8"/>
  <c r="O49" i="8"/>
  <c r="N50" i="8"/>
  <c r="O50" i="8"/>
  <c r="N51" i="8"/>
  <c r="O51" i="8"/>
  <c r="N52" i="8"/>
  <c r="O52" i="8"/>
  <c r="N53" i="8"/>
  <c r="O53" i="8"/>
  <c r="N54" i="8"/>
  <c r="O54" i="8"/>
  <c r="N16" i="8"/>
  <c r="O16" i="8"/>
  <c r="N17" i="8"/>
  <c r="O17" i="8"/>
  <c r="N18" i="8"/>
  <c r="O18" i="8"/>
  <c r="N19" i="8"/>
  <c r="O19" i="8"/>
  <c r="N20" i="8"/>
  <c r="O20" i="8"/>
  <c r="N21" i="8"/>
  <c r="O21" i="8"/>
  <c r="N22" i="8"/>
  <c r="O22" i="8"/>
  <c r="N23" i="8"/>
  <c r="O23" i="8"/>
  <c r="N24" i="8"/>
  <c r="O24" i="8"/>
  <c r="N25" i="8"/>
  <c r="O25" i="8"/>
  <c r="N26" i="8"/>
  <c r="O26" i="8"/>
  <c r="N27" i="8"/>
  <c r="O27" i="8"/>
  <c r="N4" i="8"/>
  <c r="O4" i="8"/>
  <c r="N5" i="8"/>
  <c r="O5" i="8"/>
  <c r="N6" i="8"/>
  <c r="O6" i="8"/>
  <c r="N7" i="8"/>
  <c r="O7" i="8"/>
  <c r="O8" i="8"/>
  <c r="N9" i="8"/>
  <c r="O9" i="8"/>
  <c r="N10" i="8"/>
  <c r="O10" i="8"/>
  <c r="N11" i="8"/>
  <c r="O11" i="8"/>
  <c r="N12" i="8"/>
  <c r="O12" i="8"/>
  <c r="N13" i="8"/>
  <c r="O13" i="8"/>
  <c r="N14" i="8"/>
  <c r="O14" i="8"/>
  <c r="N15" i="8"/>
  <c r="O15" i="8"/>
  <c r="O3" i="8"/>
  <c r="N3" i="8"/>
  <c r="K13" i="8"/>
  <c r="L13" i="8"/>
  <c r="L14" i="8"/>
  <c r="K19" i="8"/>
  <c r="K20" i="8"/>
  <c r="L20" i="8"/>
  <c r="K21" i="8"/>
  <c r="L21" i="8"/>
  <c r="K22" i="8"/>
  <c r="L22" i="8"/>
  <c r="K23" i="8"/>
  <c r="L23" i="8"/>
  <c r="K24" i="8"/>
  <c r="L24" i="8"/>
  <c r="K25" i="8"/>
  <c r="L25" i="8"/>
  <c r="K26" i="8"/>
  <c r="L26" i="8"/>
  <c r="K27" i="8"/>
  <c r="L27" i="8"/>
  <c r="K28" i="8"/>
  <c r="L28" i="8"/>
  <c r="K29" i="8"/>
  <c r="L29" i="8"/>
  <c r="K30" i="8"/>
  <c r="L30" i="8"/>
  <c r="K31" i="8"/>
  <c r="K32" i="8"/>
  <c r="K43" i="8"/>
  <c r="L43" i="8"/>
  <c r="K44" i="8"/>
  <c r="L44" i="8"/>
  <c r="K45" i="8"/>
  <c r="L45" i="8"/>
  <c r="K46" i="8"/>
  <c r="L46" i="8"/>
  <c r="L47" i="8"/>
  <c r="K53" i="8"/>
  <c r="L3" i="8"/>
  <c r="K3" i="8"/>
  <c r="H5" i="8"/>
  <c r="K5" i="8" s="1"/>
  <c r="I5" i="8"/>
  <c r="L5" i="8" s="1"/>
  <c r="H6" i="8"/>
  <c r="K6" i="8" s="1"/>
  <c r="I6" i="8"/>
  <c r="L6" i="8" s="1"/>
  <c r="H7" i="8"/>
  <c r="K7" i="8" s="1"/>
  <c r="I7" i="8"/>
  <c r="L7" i="8" s="1"/>
  <c r="H8" i="8"/>
  <c r="K8" i="8" s="1"/>
  <c r="I8" i="8"/>
  <c r="L8" i="8" s="1"/>
  <c r="H9" i="8"/>
  <c r="K9" i="8" s="1"/>
  <c r="I9" i="8"/>
  <c r="L9" i="8" s="1"/>
  <c r="H10" i="8"/>
  <c r="K10" i="8" s="1"/>
  <c r="I10" i="8"/>
  <c r="L10" i="8" s="1"/>
  <c r="H11" i="8"/>
  <c r="K11" i="8" s="1"/>
  <c r="I11" i="8"/>
  <c r="L11" i="8" s="1"/>
  <c r="H12" i="8"/>
  <c r="K12" i="8" s="1"/>
  <c r="I12" i="8"/>
  <c r="L12" i="8" s="1"/>
  <c r="H13" i="8"/>
  <c r="I13" i="8"/>
  <c r="H14" i="8"/>
  <c r="K14" i="8" s="1"/>
  <c r="I14" i="8"/>
  <c r="H15" i="8"/>
  <c r="K15" i="8" s="1"/>
  <c r="I15" i="8"/>
  <c r="L15" i="8" s="1"/>
  <c r="H16" i="8"/>
  <c r="K16" i="8" s="1"/>
  <c r="I16" i="8"/>
  <c r="L16" i="8" s="1"/>
  <c r="H17" i="8"/>
  <c r="K17" i="8" s="1"/>
  <c r="I17" i="8"/>
  <c r="L17" i="8" s="1"/>
  <c r="H18" i="8"/>
  <c r="K18" i="8" s="1"/>
  <c r="I18" i="8"/>
  <c r="L18" i="8" s="1"/>
  <c r="H19" i="8"/>
  <c r="I19" i="8"/>
  <c r="L19" i="8" s="1"/>
  <c r="H20" i="8"/>
  <c r="I20" i="8"/>
  <c r="H21" i="8"/>
  <c r="I21" i="8"/>
  <c r="H22" i="8"/>
  <c r="I22" i="8"/>
  <c r="H23" i="8"/>
  <c r="I23" i="8"/>
  <c r="H24" i="8"/>
  <c r="I24" i="8"/>
  <c r="H25" i="8"/>
  <c r="I25" i="8"/>
  <c r="H26" i="8"/>
  <c r="I26" i="8"/>
  <c r="H27" i="8"/>
  <c r="I27" i="8"/>
  <c r="H28" i="8"/>
  <c r="I28" i="8"/>
  <c r="H29" i="8"/>
  <c r="I29" i="8"/>
  <c r="H30" i="8"/>
  <c r="I30" i="8"/>
  <c r="H31" i="8"/>
  <c r="I31" i="8"/>
  <c r="L31" i="8" s="1"/>
  <c r="H32" i="8"/>
  <c r="I32" i="8"/>
  <c r="L32" i="8" s="1"/>
  <c r="H33" i="8"/>
  <c r="K33" i="8" s="1"/>
  <c r="H34" i="8"/>
  <c r="K34" i="8" s="1"/>
  <c r="I34" i="8"/>
  <c r="L34" i="8" s="1"/>
  <c r="H35" i="8"/>
  <c r="K35" i="8" s="1"/>
  <c r="I35" i="8"/>
  <c r="L35" i="8" s="1"/>
  <c r="H36" i="8"/>
  <c r="K36" i="8" s="1"/>
  <c r="I36" i="8"/>
  <c r="L36" i="8" s="1"/>
  <c r="H37" i="8"/>
  <c r="K37" i="8" s="1"/>
  <c r="I37" i="8"/>
  <c r="L37" i="8" s="1"/>
  <c r="H38" i="8"/>
  <c r="K38" i="8" s="1"/>
  <c r="I38" i="8"/>
  <c r="L38" i="8" s="1"/>
  <c r="H39" i="8"/>
  <c r="K39" i="8" s="1"/>
  <c r="I39" i="8"/>
  <c r="L39" i="8" s="1"/>
  <c r="H40" i="8"/>
  <c r="K40" i="8" s="1"/>
  <c r="I40" i="8"/>
  <c r="L40" i="8" s="1"/>
  <c r="H41" i="8"/>
  <c r="K41" i="8" s="1"/>
  <c r="I41" i="8"/>
  <c r="L41" i="8" s="1"/>
  <c r="H42" i="8"/>
  <c r="K42" i="8" s="1"/>
  <c r="I42" i="8"/>
  <c r="L42" i="8" s="1"/>
  <c r="H43" i="8"/>
  <c r="I43" i="8"/>
  <c r="H44" i="8"/>
  <c r="I44" i="8"/>
  <c r="H45" i="8"/>
  <c r="I45" i="8"/>
  <c r="H46" i="8"/>
  <c r="I46" i="8"/>
  <c r="H47" i="8"/>
  <c r="K47" i="8" s="1"/>
  <c r="I47" i="8"/>
  <c r="H48" i="8"/>
  <c r="K48" i="8" s="1"/>
  <c r="I48" i="8"/>
  <c r="L48" i="8" s="1"/>
  <c r="H49" i="8"/>
  <c r="K49" i="8" s="1"/>
  <c r="I49" i="8"/>
  <c r="L49" i="8" s="1"/>
  <c r="H50" i="8"/>
  <c r="K50" i="8" s="1"/>
  <c r="I50" i="8"/>
  <c r="L50" i="8" s="1"/>
  <c r="H51" i="8"/>
  <c r="K51" i="8" s="1"/>
  <c r="I51" i="8"/>
  <c r="L51" i="8" s="1"/>
  <c r="H52" i="8"/>
  <c r="K52" i="8" s="1"/>
  <c r="I52" i="8"/>
  <c r="L52" i="8" s="1"/>
  <c r="H53" i="8"/>
  <c r="I53" i="8"/>
  <c r="L53" i="8" s="1"/>
  <c r="H54" i="8"/>
  <c r="K54" i="8" s="1"/>
  <c r="I54" i="8"/>
  <c r="L54" i="8" s="1"/>
  <c r="I4" i="8"/>
  <c r="L4" i="8" s="1"/>
  <c r="H4" i="8"/>
  <c r="K4" i="8" s="1"/>
  <c r="F13" i="8"/>
  <c r="E13" i="8"/>
  <c r="G65" i="32" l="1"/>
  <c r="G74" i="32"/>
  <c r="G48" i="32"/>
  <c r="G49" i="32"/>
  <c r="G33" i="32"/>
  <c r="G34" i="32" s="1"/>
  <c r="G48" i="31"/>
  <c r="G65" i="31"/>
  <c r="G49" i="31"/>
  <c r="G65" i="30"/>
  <c r="G74" i="30"/>
  <c r="G48" i="30"/>
  <c r="G49" i="30"/>
  <c r="G33" i="30"/>
  <c r="G34" i="30" s="1"/>
  <c r="G65" i="29"/>
  <c r="G74" i="29"/>
  <c r="G48" i="29"/>
  <c r="G33" i="29"/>
  <c r="G34" i="29" s="1"/>
  <c r="G65" i="28"/>
  <c r="G74" i="28"/>
  <c r="G48" i="28"/>
  <c r="G33" i="28"/>
  <c r="G34" i="28" s="1"/>
  <c r="G65" i="27"/>
  <c r="G74" i="27"/>
  <c r="G49" i="27"/>
  <c r="G48" i="27"/>
  <c r="G33" i="27"/>
  <c r="G34" i="27" s="1"/>
  <c r="G78" i="26" l="1"/>
  <c r="G80" i="26" s="1"/>
  <c r="G79" i="26" s="1"/>
  <c r="G74" i="26"/>
  <c r="G70" i="26"/>
  <c r="G69" i="26"/>
  <c r="G73" i="26" s="1"/>
  <c r="G72" i="26" s="1"/>
  <c r="G61" i="26"/>
  <c r="G60" i="26"/>
  <c r="G64" i="26" s="1"/>
  <c r="G63" i="26" s="1"/>
  <c r="G54" i="26"/>
  <c r="G55" i="26" s="1"/>
  <c r="G45" i="26"/>
  <c r="G44" i="26"/>
  <c r="G42" i="26"/>
  <c r="G49" i="26" s="1"/>
  <c r="G40" i="26"/>
  <c r="G65" i="26" s="1"/>
  <c r="G39" i="26"/>
  <c r="G38" i="26"/>
  <c r="G48" i="26" s="1"/>
  <c r="G32" i="26"/>
  <c r="G33" i="26" s="1"/>
  <c r="G34" i="26" s="1"/>
  <c r="G24" i="26"/>
  <c r="G23" i="26"/>
  <c r="G20" i="26"/>
  <c r="G19" i="26"/>
  <c r="G9" i="26"/>
  <c r="G10" i="26" s="1"/>
  <c r="G80" i="25"/>
  <c r="G79" i="25" s="1"/>
  <c r="G78" i="25"/>
  <c r="G73" i="25"/>
  <c r="G72" i="25"/>
  <c r="G70" i="25"/>
  <c r="G69" i="25"/>
  <c r="G64" i="25"/>
  <c r="G63" i="25" s="1"/>
  <c r="G61" i="25"/>
  <c r="G60" i="25"/>
  <c r="G55" i="25"/>
  <c r="G54" i="25"/>
  <c r="G45" i="25"/>
  <c r="G44" i="25"/>
  <c r="G42" i="25"/>
  <c r="G40" i="25"/>
  <c r="G74" i="25" s="1"/>
  <c r="G39" i="25"/>
  <c r="G49" i="25" s="1"/>
  <c r="G38" i="25"/>
  <c r="G32" i="25"/>
  <c r="G33" i="25" s="1"/>
  <c r="G34" i="25" s="1"/>
  <c r="G24" i="25"/>
  <c r="G23" i="25"/>
  <c r="G20" i="25"/>
  <c r="G19" i="25"/>
  <c r="G9" i="25"/>
  <c r="G10" i="25" s="1"/>
  <c r="G42" i="22"/>
  <c r="G40" i="22"/>
  <c r="G39" i="22"/>
  <c r="G38" i="22"/>
  <c r="G42" i="23"/>
  <c r="G39" i="23"/>
  <c r="G38" i="23"/>
  <c r="G42" i="24"/>
  <c r="G40" i="24"/>
  <c r="G39" i="24"/>
  <c r="G38" i="24"/>
  <c r="G48" i="25" l="1"/>
  <c r="G65" i="25"/>
  <c r="G80" i="24" l="1"/>
  <c r="G79" i="24" s="1"/>
  <c r="G78" i="24"/>
  <c r="G74" i="24"/>
  <c r="G73" i="24"/>
  <c r="G72" i="24" s="1"/>
  <c r="G70" i="24"/>
  <c r="G69" i="24"/>
  <c r="G65" i="24"/>
  <c r="G61" i="24"/>
  <c r="G60" i="24"/>
  <c r="G64" i="24" s="1"/>
  <c r="G63" i="24" s="1"/>
  <c r="G54" i="24"/>
  <c r="G55" i="24" s="1"/>
  <c r="G49" i="24"/>
  <c r="G48" i="24"/>
  <c r="G45" i="24"/>
  <c r="G44" i="24"/>
  <c r="G33" i="24"/>
  <c r="G34" i="24" s="1"/>
  <c r="G32" i="24"/>
  <c r="G24" i="24"/>
  <c r="G23" i="24"/>
  <c r="G20" i="24"/>
  <c r="G19" i="24"/>
  <c r="G9" i="24"/>
  <c r="G10" i="24" s="1"/>
  <c r="G78" i="23" l="1"/>
  <c r="G80" i="23" s="1"/>
  <c r="G79" i="23" s="1"/>
  <c r="G74" i="23"/>
  <c r="G70" i="23"/>
  <c r="G69" i="23"/>
  <c r="G73" i="23" s="1"/>
  <c r="G72" i="23" s="1"/>
  <c r="G65" i="23"/>
  <c r="G61" i="23"/>
  <c r="G60" i="23"/>
  <c r="G64" i="23" s="1"/>
  <c r="G63" i="23" s="1"/>
  <c r="G54" i="23"/>
  <c r="G55" i="23" s="1"/>
  <c r="G49" i="23"/>
  <c r="G48" i="23"/>
  <c r="G45" i="23"/>
  <c r="G44" i="23"/>
  <c r="G33" i="23"/>
  <c r="G34" i="23" s="1"/>
  <c r="G32" i="23"/>
  <c r="G24" i="23"/>
  <c r="G23" i="23"/>
  <c r="G20" i="23"/>
  <c r="G19" i="23"/>
  <c r="G9" i="23"/>
  <c r="G10" i="23" s="1"/>
  <c r="F28" i="8"/>
  <c r="F29" i="8" s="1"/>
  <c r="E28" i="8"/>
  <c r="M10" i="21"/>
  <c r="F27" i="8"/>
  <c r="E27" i="8"/>
  <c r="F23" i="8"/>
  <c r="E23" i="8"/>
  <c r="F24" i="8"/>
  <c r="E24" i="8"/>
  <c r="F20" i="8"/>
  <c r="F22" i="8" s="1"/>
  <c r="E20" i="8"/>
  <c r="E21" i="8" s="1"/>
  <c r="E43" i="8"/>
  <c r="E45" i="8" s="1"/>
  <c r="E25" i="8" l="1"/>
  <c r="E22" i="8"/>
  <c r="E26" i="8"/>
  <c r="F26" i="8"/>
  <c r="F21" i="8"/>
  <c r="F30" i="8"/>
  <c r="E29" i="8"/>
  <c r="E44" i="8"/>
  <c r="E46" i="8"/>
  <c r="F25" i="8"/>
  <c r="E30" i="8"/>
  <c r="G32" i="22"/>
  <c r="G33" i="22" s="1"/>
  <c r="G34" i="22" s="1"/>
  <c r="F43" i="8" s="1"/>
  <c r="G32" i="21"/>
  <c r="G32" i="20"/>
  <c r="G32" i="18"/>
  <c r="G32" i="19"/>
  <c r="G32" i="17"/>
  <c r="G32" i="16"/>
  <c r="G80" i="22"/>
  <c r="G79" i="22" s="1"/>
  <c r="G78" i="22"/>
  <c r="G74" i="22"/>
  <c r="G73" i="22"/>
  <c r="G72" i="22" s="1"/>
  <c r="G70" i="22"/>
  <c r="G69" i="22"/>
  <c r="G65" i="22"/>
  <c r="G61" i="22"/>
  <c r="G60" i="22"/>
  <c r="G64" i="22" s="1"/>
  <c r="G63" i="22" s="1"/>
  <c r="G54" i="22"/>
  <c r="G55" i="22" s="1"/>
  <c r="G49" i="22"/>
  <c r="G48" i="22"/>
  <c r="G45" i="22"/>
  <c r="G44" i="22"/>
  <c r="G24" i="22"/>
  <c r="G23" i="22"/>
  <c r="G20" i="22"/>
  <c r="G19" i="22"/>
  <c r="G9" i="22"/>
  <c r="G10" i="22" s="1"/>
  <c r="F44" i="8" l="1"/>
  <c r="F46" i="8"/>
  <c r="F45" i="8"/>
  <c r="G33" i="21"/>
  <c r="G9" i="21"/>
  <c r="G73" i="21" l="1"/>
  <c r="G73" i="18"/>
  <c r="G42" i="21" l="1"/>
  <c r="G40" i="21"/>
  <c r="G39" i="21"/>
  <c r="G38" i="21"/>
  <c r="G30" i="21"/>
  <c r="G10" i="21"/>
  <c r="G78" i="21" l="1"/>
  <c r="G80" i="21" s="1"/>
  <c r="G79" i="21" s="1"/>
  <c r="G74" i="21"/>
  <c r="G70" i="21"/>
  <c r="G69" i="21"/>
  <c r="G72" i="21" s="1"/>
  <c r="G65" i="21"/>
  <c r="G61" i="21"/>
  <c r="G60" i="21"/>
  <c r="G64" i="21" s="1"/>
  <c r="G63" i="21" s="1"/>
  <c r="G54" i="21"/>
  <c r="G55" i="21" s="1"/>
  <c r="G49" i="21"/>
  <c r="G48" i="21"/>
  <c r="G45" i="21"/>
  <c r="G44" i="21"/>
  <c r="G34" i="21"/>
  <c r="G24" i="21"/>
  <c r="G23" i="21"/>
  <c r="G20" i="21"/>
  <c r="G19" i="21"/>
  <c r="G78" i="20" l="1"/>
  <c r="G80" i="20" s="1"/>
  <c r="G79" i="20" s="1"/>
  <c r="G70" i="20"/>
  <c r="G69" i="20"/>
  <c r="G73" i="20" s="1"/>
  <c r="G72" i="20" s="1"/>
  <c r="G64" i="20"/>
  <c r="G63" i="20" s="1"/>
  <c r="G61" i="20"/>
  <c r="G60" i="20"/>
  <c r="G55" i="20"/>
  <c r="G54" i="20"/>
  <c r="G45" i="20"/>
  <c r="G44" i="20"/>
  <c r="G42" i="20"/>
  <c r="G39" i="20"/>
  <c r="G38" i="20"/>
  <c r="G30" i="20"/>
  <c r="G40" i="20" s="1"/>
  <c r="G24" i="20"/>
  <c r="G23" i="20"/>
  <c r="G20" i="20"/>
  <c r="G19" i="20"/>
  <c r="G9" i="20"/>
  <c r="G10" i="20" s="1"/>
  <c r="G30" i="19"/>
  <c r="G40" i="19" s="1"/>
  <c r="G42" i="19"/>
  <c r="G39" i="19"/>
  <c r="G38" i="19"/>
  <c r="G65" i="20" l="1"/>
  <c r="G74" i="20"/>
  <c r="G49" i="20"/>
  <c r="G48" i="20"/>
  <c r="G33" i="20"/>
  <c r="G34" i="20" s="1"/>
  <c r="G78" i="19"/>
  <c r="G80" i="19" s="1"/>
  <c r="G79" i="19" s="1"/>
  <c r="G73" i="19"/>
  <c r="G72" i="19" s="1"/>
  <c r="G70" i="19"/>
  <c r="G69" i="19"/>
  <c r="G61" i="19"/>
  <c r="G60" i="19"/>
  <c r="G64" i="19" s="1"/>
  <c r="G63" i="19" s="1"/>
  <c r="G54" i="19"/>
  <c r="G55" i="19" s="1"/>
  <c r="G45" i="19"/>
  <c r="G44" i="19"/>
  <c r="G65" i="19"/>
  <c r="G33" i="19"/>
  <c r="G34" i="19" s="1"/>
  <c r="G24" i="19"/>
  <c r="G23" i="19"/>
  <c r="G20" i="19"/>
  <c r="G19" i="19"/>
  <c r="G9" i="19"/>
  <c r="G10" i="19" s="1"/>
  <c r="G80" i="18"/>
  <c r="G79" i="18"/>
  <c r="G78" i="18"/>
  <c r="G72" i="18"/>
  <c r="G70" i="18"/>
  <c r="G69" i="18"/>
  <c r="G64" i="18"/>
  <c r="G63" i="18" s="1"/>
  <c r="G61" i="18"/>
  <c r="G60" i="18"/>
  <c r="G55" i="18"/>
  <c r="G54" i="18"/>
  <c r="G45" i="18"/>
  <c r="G44" i="18"/>
  <c r="G42" i="18"/>
  <c r="G40" i="18"/>
  <c r="G74" i="18" s="1"/>
  <c r="G39" i="18"/>
  <c r="G49" i="18" s="1"/>
  <c r="G33" i="18"/>
  <c r="G34" i="18" s="1"/>
  <c r="G24" i="18"/>
  <c r="G23" i="18"/>
  <c r="G20" i="18"/>
  <c r="G19" i="18"/>
  <c r="G10" i="18"/>
  <c r="G9" i="18"/>
  <c r="G48" i="19" l="1"/>
  <c r="G49" i="19"/>
  <c r="G74" i="19"/>
  <c r="G48" i="18"/>
  <c r="G65" i="18"/>
  <c r="G42" i="17"/>
  <c r="G40" i="17"/>
  <c r="G39" i="17"/>
  <c r="G38" i="17"/>
  <c r="G78" i="17" l="1"/>
  <c r="G80" i="17" s="1"/>
  <c r="G79" i="17" s="1"/>
  <c r="G74" i="17"/>
  <c r="G70" i="17"/>
  <c r="G69" i="17"/>
  <c r="G73" i="17" s="1"/>
  <c r="G72" i="17" s="1"/>
  <c r="G65" i="17"/>
  <c r="G64" i="17"/>
  <c r="G63" i="17"/>
  <c r="G61" i="17"/>
  <c r="G60" i="17"/>
  <c r="G54" i="17"/>
  <c r="G55" i="17" s="1"/>
  <c r="G49" i="17"/>
  <c r="G48" i="17"/>
  <c r="G45" i="17"/>
  <c r="G44" i="17"/>
  <c r="G33" i="17"/>
  <c r="G34" i="17" s="1"/>
  <c r="G24" i="17"/>
  <c r="G23" i="17"/>
  <c r="G20" i="17"/>
  <c r="G19" i="17"/>
  <c r="G9" i="17"/>
  <c r="G10" i="17" s="1"/>
  <c r="G23" i="16"/>
  <c r="G24" i="16"/>
  <c r="G17" i="15"/>
  <c r="G48" i="16"/>
  <c r="G33" i="16"/>
  <c r="G34" i="16" s="1"/>
  <c r="G9" i="16"/>
  <c r="G10" i="16" s="1"/>
  <c r="G78" i="16" l="1"/>
  <c r="G70" i="16"/>
  <c r="G69" i="16"/>
  <c r="G73" i="16" s="1"/>
  <c r="G72" i="16" s="1"/>
  <c r="G61" i="16"/>
  <c r="G60" i="16"/>
  <c r="G64" i="16" s="1"/>
  <c r="G63" i="16" s="1"/>
  <c r="G54" i="16"/>
  <c r="G55" i="16" s="1"/>
  <c r="G45" i="16"/>
  <c r="G44" i="16"/>
  <c r="G65" i="16"/>
  <c r="G20" i="16"/>
  <c r="G19" i="16"/>
  <c r="G59" i="15"/>
  <c r="G61" i="15" s="1"/>
  <c r="G60" i="15" s="1"/>
  <c r="G54" i="15"/>
  <c r="G53" i="15"/>
  <c r="G51" i="15"/>
  <c r="G50" i="15"/>
  <c r="G46" i="15"/>
  <c r="G45" i="15"/>
  <c r="G44" i="15"/>
  <c r="G42" i="15"/>
  <c r="G41" i="15"/>
  <c r="G35" i="15"/>
  <c r="G36" i="15" s="1"/>
  <c r="G30" i="15"/>
  <c r="G27" i="15"/>
  <c r="G26" i="15"/>
  <c r="G22" i="15"/>
  <c r="G55" i="15" s="1"/>
  <c r="G16" i="15"/>
  <c r="G13" i="15"/>
  <c r="G12" i="15"/>
  <c r="G80" i="16" l="1"/>
  <c r="G79" i="16" s="1"/>
  <c r="G49" i="16"/>
  <c r="G74" i="16"/>
  <c r="G31" i="15"/>
</calcChain>
</file>

<file path=xl/comments1.xml><?xml version="1.0" encoding="utf-8"?>
<comments xmlns="http://schemas.openxmlformats.org/spreadsheetml/2006/main">
  <authors>
    <author>Hullinger, Mark G</author>
  </authors>
  <commentList>
    <comment ref="A62" authorId="0" shapeId="0">
      <text>
        <r>
          <rPr>
            <b/>
            <sz val="9"/>
            <color indexed="81"/>
            <rFont val="Tahoma"/>
            <family val="2"/>
          </rPr>
          <t>Number of seconds it takes for the block to move the cycle indicator on full cycle</t>
        </r>
      </text>
    </comment>
    <comment ref="A71" authorId="0" shapeId="0">
      <text>
        <r>
          <rPr>
            <b/>
            <sz val="9"/>
            <color indexed="81"/>
            <rFont val="Tahoma"/>
            <family val="2"/>
          </rPr>
          <t>Number of seconds it takes for the block to move the cycle indicator on full cycle</t>
        </r>
      </text>
    </comment>
  </commentList>
</comments>
</file>

<file path=xl/comments10.xml><?xml version="1.0" encoding="utf-8"?>
<comments xmlns="http://schemas.openxmlformats.org/spreadsheetml/2006/main">
  <authors>
    <author>Hullinger, Mark G</author>
  </authors>
  <commentList>
    <comment ref="A62" authorId="0" shapeId="0">
      <text>
        <r>
          <rPr>
            <b/>
            <sz val="9"/>
            <color indexed="81"/>
            <rFont val="Tahoma"/>
            <family val="2"/>
          </rPr>
          <t>Number of seconds it takes for the block to move the cycle indicator on full cycle</t>
        </r>
      </text>
    </comment>
    <comment ref="A71" authorId="0" shapeId="0">
      <text>
        <r>
          <rPr>
            <b/>
            <sz val="9"/>
            <color indexed="81"/>
            <rFont val="Tahoma"/>
            <family val="2"/>
          </rPr>
          <t>Number of seconds it takes for the block to move the cycle indicator on full cycle</t>
        </r>
      </text>
    </comment>
  </commentList>
</comments>
</file>

<file path=xl/comments11.xml><?xml version="1.0" encoding="utf-8"?>
<comments xmlns="http://schemas.openxmlformats.org/spreadsheetml/2006/main">
  <authors>
    <author>Hullinger, Mark G</author>
  </authors>
  <commentList>
    <comment ref="A62" authorId="0" shapeId="0">
      <text>
        <r>
          <rPr>
            <b/>
            <sz val="9"/>
            <color indexed="81"/>
            <rFont val="Tahoma"/>
            <family val="2"/>
          </rPr>
          <t>Number of seconds it takes for the block to move the cycle indicator on full cycle</t>
        </r>
      </text>
    </comment>
    <comment ref="G62" authorId="0" shapeId="0">
      <text>
        <r>
          <rPr>
            <b/>
            <sz val="9"/>
            <color indexed="81"/>
            <rFont val="Tahoma"/>
            <charset val="1"/>
          </rPr>
          <t xml:space="preserve">According to our records, for the GMWA6-2 the lube rate is 12 feeds to the Power side for 42 pints/day and 8 feeds to the compressor side for 6.75 pints/day. The GMVH8-3 is 16 feeds to power for 41 pints/day and 12 feeds to compressor for 8.5 pints/day. Hope this helps and let me know if you need anything else.
</t>
        </r>
      </text>
    </comment>
    <comment ref="A71" authorId="0" shapeId="0">
      <text>
        <r>
          <rPr>
            <b/>
            <sz val="9"/>
            <color indexed="81"/>
            <rFont val="Tahoma"/>
            <family val="2"/>
          </rPr>
          <t>Number of seconds it takes for the block to move the cycle indicator on full cycle</t>
        </r>
      </text>
    </comment>
    <comment ref="G71" authorId="0" shapeId="0">
      <text>
        <r>
          <rPr>
            <b/>
            <sz val="9"/>
            <color indexed="81"/>
            <rFont val="Tahoma"/>
            <charset val="1"/>
          </rPr>
          <t xml:space="preserve">According to our records, for the GMWA6-2 the lube rate is 12 feeds to the Power side for 42 pints/day and 8 feeds to the compressor side for 6.75 pints/day. The GMVH8-3 is 16 feeds to power for 41 pints/day and 12 feeds to compressor for 8.5 pints/day. Hope this helps and let me know if you need anything else.
</t>
        </r>
      </text>
    </comment>
  </commentList>
</comments>
</file>

<file path=xl/comments12.xml><?xml version="1.0" encoding="utf-8"?>
<comments xmlns="http://schemas.openxmlformats.org/spreadsheetml/2006/main">
  <authors>
    <author>Hullinger, Mark G</author>
  </authors>
  <commentList>
    <comment ref="A62" authorId="0" shapeId="0">
      <text>
        <r>
          <rPr>
            <b/>
            <sz val="9"/>
            <color indexed="81"/>
            <rFont val="Tahoma"/>
            <family val="2"/>
          </rPr>
          <t>Number of seconds it takes for the block to move the cycle indicator on full cycle</t>
        </r>
      </text>
    </comment>
    <comment ref="G62" authorId="0" shapeId="0">
      <text>
        <r>
          <rPr>
            <b/>
            <sz val="9"/>
            <color indexed="81"/>
            <rFont val="Tahoma"/>
            <charset val="1"/>
          </rPr>
          <t xml:space="preserve">According to our records, for the GMWA6-2 the lube rate is 12 feeds to the Power side for 42 pints/day and 8 feeds to the compressor side for 6.75 pints/day. The GMVH8-3 is 16 feeds to power for 41 pints/day and 12 feeds to compressor for 8.5 pints/day. Hope this helps and let me know if you need anything else.
</t>
        </r>
      </text>
    </comment>
    <comment ref="A71" authorId="0" shapeId="0">
      <text>
        <r>
          <rPr>
            <b/>
            <sz val="9"/>
            <color indexed="81"/>
            <rFont val="Tahoma"/>
            <family val="2"/>
          </rPr>
          <t>Number of seconds it takes for the block to move the cycle indicator on full cycle</t>
        </r>
      </text>
    </comment>
    <comment ref="G71" authorId="0" shapeId="0">
      <text>
        <r>
          <rPr>
            <b/>
            <sz val="9"/>
            <color indexed="81"/>
            <rFont val="Tahoma"/>
            <charset val="1"/>
          </rPr>
          <t xml:space="preserve">According to our records, for the GMWA6-2 the lube rate is 12 feeds to the Power side for 42 pints/day and 8 feeds to the compressor side for 6.75 pints/day. The GMVH8-3 is 16 feeds to power for 41 pints/day and 12 feeds to compressor for 8.5 pints/day. Hope this helps and let me know if you need anything else.
</t>
        </r>
      </text>
    </comment>
  </commentList>
</comments>
</file>

<file path=xl/comments13.xml><?xml version="1.0" encoding="utf-8"?>
<comments xmlns="http://schemas.openxmlformats.org/spreadsheetml/2006/main">
  <authors>
    <author>Hullinger, Mark G</author>
  </authors>
  <commentList>
    <comment ref="A62" authorId="0" shapeId="0">
      <text>
        <r>
          <rPr>
            <b/>
            <sz val="9"/>
            <color indexed="81"/>
            <rFont val="Tahoma"/>
            <family val="2"/>
          </rPr>
          <t>Number of seconds it takes for the block to move the cycle indicator on full cycle</t>
        </r>
      </text>
    </comment>
    <comment ref="G62" authorId="0" shapeId="0">
      <text>
        <r>
          <rPr>
            <b/>
            <sz val="9"/>
            <color indexed="81"/>
            <rFont val="Tahoma"/>
            <charset val="1"/>
          </rPr>
          <t xml:space="preserve">According to our records, for the GMWA6-2 the lube rate is 12 feeds to the Power side for 42 pints/day and 8 feeds to the compressor side for 6.75 pints/day. The GMVH8-3 is 16 feeds to power for 41 pints/day and 12 feeds to compressor for 8.5 pints/day. Hope this helps and let me know if you need anything else.
</t>
        </r>
      </text>
    </comment>
    <comment ref="A71" authorId="0" shapeId="0">
      <text>
        <r>
          <rPr>
            <b/>
            <sz val="9"/>
            <color indexed="81"/>
            <rFont val="Tahoma"/>
            <family val="2"/>
          </rPr>
          <t>Number of seconds it takes for the block to move the cycle indicator on full cycle</t>
        </r>
      </text>
    </comment>
    <comment ref="G71" authorId="0" shapeId="0">
      <text>
        <r>
          <rPr>
            <b/>
            <sz val="9"/>
            <color indexed="81"/>
            <rFont val="Tahoma"/>
            <charset val="1"/>
          </rPr>
          <t xml:space="preserve">According to our records, for the GMWA6-2 the lube rate is 12 feeds to the Power side for 42 pints/day and 8 feeds to the compressor side for 6.75 pints/day. The GMVH8-3 is 16 feeds to power for 41 pints/day and 12 feeds to compressor for 8.5 pints/day. Hope this helps and let me know if you need anything else.
</t>
        </r>
      </text>
    </comment>
  </commentList>
</comments>
</file>

<file path=xl/comments14.xml><?xml version="1.0" encoding="utf-8"?>
<comments xmlns="http://schemas.openxmlformats.org/spreadsheetml/2006/main">
  <authors>
    <author>Hullinger, Mark G</author>
  </authors>
  <commentList>
    <comment ref="A62" authorId="0" shapeId="0">
      <text>
        <r>
          <rPr>
            <b/>
            <sz val="9"/>
            <color indexed="81"/>
            <rFont val="Tahoma"/>
            <family val="2"/>
          </rPr>
          <t>Number of seconds it takes for the block to move the cycle indicator on full cycle</t>
        </r>
      </text>
    </comment>
    <comment ref="G62" authorId="0" shapeId="0">
      <text>
        <r>
          <rPr>
            <b/>
            <sz val="9"/>
            <color indexed="81"/>
            <rFont val="Tahoma"/>
            <charset val="1"/>
          </rPr>
          <t xml:space="preserve">According to our records, for the GMWA6-2 the lube rate is 12 feeds to the Power side for 42 pints/day and 8 feeds to the compressor side for 6.75 pints/day. The GMVH8-3 is 16 feeds to power for 41 pints/day and 12 feeds to compressor for 8.5 pints/day. Hope this helps and let me know if you need anything else.
</t>
        </r>
      </text>
    </comment>
    <comment ref="A71" authorId="0" shapeId="0">
      <text>
        <r>
          <rPr>
            <b/>
            <sz val="9"/>
            <color indexed="81"/>
            <rFont val="Tahoma"/>
            <family val="2"/>
          </rPr>
          <t>Number of seconds it takes for the block to move the cycle indicator on full cycle</t>
        </r>
      </text>
    </comment>
    <comment ref="G71" authorId="0" shapeId="0">
      <text>
        <r>
          <rPr>
            <b/>
            <sz val="9"/>
            <color indexed="81"/>
            <rFont val="Tahoma"/>
            <charset val="1"/>
          </rPr>
          <t xml:space="preserve">According to our records, for the GMWA6-2 the lube rate is 12 feeds to the Power side for 42 pints/day and 8 feeds to the compressor side for 6.75 pints/day. The GMVH8-3 is 16 feeds to power for 41 pints/day and 12 feeds to compressor for 8.5 pints/day. Hope this helps and let me know if you need anything else.
</t>
        </r>
      </text>
    </comment>
  </commentList>
</comments>
</file>

<file path=xl/comments15.xml><?xml version="1.0" encoding="utf-8"?>
<comments xmlns="http://schemas.openxmlformats.org/spreadsheetml/2006/main">
  <authors>
    <author>Hullinger, Mark G</author>
  </authors>
  <commentList>
    <comment ref="A62" authorId="0" shapeId="0">
      <text>
        <r>
          <rPr>
            <b/>
            <sz val="9"/>
            <color indexed="81"/>
            <rFont val="Tahoma"/>
            <family val="2"/>
          </rPr>
          <t>Number of seconds it takes for the block to move the cycle indicator on full cycle</t>
        </r>
      </text>
    </comment>
    <comment ref="A71" authorId="0" shapeId="0">
      <text>
        <r>
          <rPr>
            <b/>
            <sz val="9"/>
            <color indexed="81"/>
            <rFont val="Tahoma"/>
            <family val="2"/>
          </rPr>
          <t>Number of seconds it takes for the block to move the cycle indicator on full cycle</t>
        </r>
      </text>
    </comment>
  </commentList>
</comments>
</file>

<file path=xl/comments16.xml><?xml version="1.0" encoding="utf-8"?>
<comments xmlns="http://schemas.openxmlformats.org/spreadsheetml/2006/main">
  <authors>
    <author>Hullinger, Mark G</author>
  </authors>
  <commentList>
    <comment ref="A62" authorId="0" shapeId="0">
      <text>
        <r>
          <rPr>
            <b/>
            <sz val="9"/>
            <color indexed="81"/>
            <rFont val="Tahoma"/>
            <family val="2"/>
          </rPr>
          <t>Number of seconds it takes for the block to move the cycle indicator on full cycle</t>
        </r>
      </text>
    </comment>
    <comment ref="A71" authorId="0" shapeId="0">
      <text>
        <r>
          <rPr>
            <b/>
            <sz val="9"/>
            <color indexed="81"/>
            <rFont val="Tahoma"/>
            <family val="2"/>
          </rPr>
          <t>Number of seconds it takes for the block to move the cycle indicator on full cycle</t>
        </r>
      </text>
    </comment>
  </commentList>
</comments>
</file>

<file path=xl/comments17.xml><?xml version="1.0" encoding="utf-8"?>
<comments xmlns="http://schemas.openxmlformats.org/spreadsheetml/2006/main">
  <authors>
    <author>Hullinger, Mark G</author>
  </authors>
  <commentList>
    <comment ref="A62" authorId="0" shapeId="0">
      <text>
        <r>
          <rPr>
            <b/>
            <sz val="9"/>
            <color indexed="81"/>
            <rFont val="Tahoma"/>
            <family val="2"/>
          </rPr>
          <t>Number of seconds it takes for the block to move the cycle indicator on full cycle</t>
        </r>
      </text>
    </comment>
    <comment ref="A71" authorId="0" shapeId="0">
      <text>
        <r>
          <rPr>
            <b/>
            <sz val="9"/>
            <color indexed="81"/>
            <rFont val="Tahoma"/>
            <family val="2"/>
          </rPr>
          <t>Number of seconds it takes for the block to move the cycle indicator on full cycle</t>
        </r>
      </text>
    </comment>
  </commentList>
</comments>
</file>

<file path=xl/comments18.xml><?xml version="1.0" encoding="utf-8"?>
<comments xmlns="http://schemas.openxmlformats.org/spreadsheetml/2006/main">
  <authors>
    <author>Hullinger, Mark G</author>
  </authors>
  <commentList>
    <comment ref="A62" authorId="0" shapeId="0">
      <text>
        <r>
          <rPr>
            <b/>
            <sz val="9"/>
            <color indexed="81"/>
            <rFont val="Tahoma"/>
            <family val="2"/>
          </rPr>
          <t>Number of seconds it takes for the block to move the cycle indicator on full cycle</t>
        </r>
      </text>
    </comment>
    <comment ref="A71" authorId="0" shapeId="0">
      <text>
        <r>
          <rPr>
            <b/>
            <sz val="9"/>
            <color indexed="81"/>
            <rFont val="Tahoma"/>
            <family val="2"/>
          </rPr>
          <t>Number of seconds it takes for the block to move the cycle indicator on full cycle</t>
        </r>
      </text>
    </comment>
  </commentList>
</comments>
</file>

<file path=xl/comments19.xml><?xml version="1.0" encoding="utf-8"?>
<comments xmlns="http://schemas.openxmlformats.org/spreadsheetml/2006/main">
  <authors>
    <author>Hullinger, Mark G</author>
  </authors>
  <commentList>
    <comment ref="A62" authorId="0" shapeId="0">
      <text>
        <r>
          <rPr>
            <b/>
            <sz val="9"/>
            <color indexed="81"/>
            <rFont val="Tahoma"/>
            <family val="2"/>
          </rPr>
          <t>Number of seconds it takes for the block to move the cycle indicator on full cycle</t>
        </r>
      </text>
    </comment>
    <comment ref="A71" authorId="0" shapeId="0">
      <text>
        <r>
          <rPr>
            <b/>
            <sz val="9"/>
            <color indexed="81"/>
            <rFont val="Tahoma"/>
            <family val="2"/>
          </rPr>
          <t>Number of seconds it takes for the block to move the cycle indicator on full cycle</t>
        </r>
      </text>
    </comment>
  </commentList>
</comments>
</file>

<file path=xl/comments2.xml><?xml version="1.0" encoding="utf-8"?>
<comments xmlns="http://schemas.openxmlformats.org/spreadsheetml/2006/main">
  <authors>
    <author>Hullinger, Mark G</author>
  </authors>
  <commentList>
    <comment ref="A43" authorId="0" shapeId="0">
      <text>
        <r>
          <rPr>
            <b/>
            <sz val="9"/>
            <color indexed="81"/>
            <rFont val="Tahoma"/>
            <family val="2"/>
          </rPr>
          <t>Number of seconds it takes for the block to move the cycle indicator on full cycle</t>
        </r>
      </text>
    </comment>
    <comment ref="A52" authorId="0" shapeId="0">
      <text>
        <r>
          <rPr>
            <b/>
            <sz val="9"/>
            <color indexed="81"/>
            <rFont val="Tahoma"/>
            <family val="2"/>
          </rPr>
          <t>Number of seconds it takes for the block to move the cycle indicator on full cycle</t>
        </r>
      </text>
    </comment>
  </commentList>
</comments>
</file>

<file path=xl/comments20.xml><?xml version="1.0" encoding="utf-8"?>
<comments xmlns="http://schemas.openxmlformats.org/spreadsheetml/2006/main">
  <authors>
    <author>Hullinger, Mark G</author>
  </authors>
  <commentList>
    <comment ref="A62" authorId="0" shapeId="0">
      <text>
        <r>
          <rPr>
            <b/>
            <sz val="9"/>
            <color indexed="81"/>
            <rFont val="Tahoma"/>
            <family val="2"/>
          </rPr>
          <t>Number of seconds it takes for the block to move the cycle indicator on full cycle</t>
        </r>
      </text>
    </comment>
    <comment ref="A71" authorId="0" shapeId="0">
      <text>
        <r>
          <rPr>
            <b/>
            <sz val="9"/>
            <color indexed="81"/>
            <rFont val="Tahoma"/>
            <family val="2"/>
          </rPr>
          <t>Number of seconds it takes for the block to move the cycle indicator on full cycle</t>
        </r>
      </text>
    </comment>
  </commentList>
</comments>
</file>

<file path=xl/comments21.xml><?xml version="1.0" encoding="utf-8"?>
<comments xmlns="http://schemas.openxmlformats.org/spreadsheetml/2006/main">
  <authors>
    <author>Hullinger, Mark G</author>
  </authors>
  <commentList>
    <comment ref="A62" authorId="0" shapeId="0">
      <text>
        <r>
          <rPr>
            <b/>
            <sz val="9"/>
            <color indexed="81"/>
            <rFont val="Tahoma"/>
            <family val="2"/>
          </rPr>
          <t>Number of seconds it takes for the block to move the cycle indicator on full cycle</t>
        </r>
      </text>
    </comment>
    <comment ref="A71" authorId="0" shapeId="0">
      <text>
        <r>
          <rPr>
            <b/>
            <sz val="9"/>
            <color indexed="81"/>
            <rFont val="Tahoma"/>
            <family val="2"/>
          </rPr>
          <t>Number of seconds it takes for the block to move the cycle indicator on full cycle</t>
        </r>
      </text>
    </comment>
  </commentList>
</comments>
</file>

<file path=xl/comments22.xml><?xml version="1.0" encoding="utf-8"?>
<comments xmlns="http://schemas.openxmlformats.org/spreadsheetml/2006/main">
  <authors>
    <author>Hullinger, Mark G</author>
  </authors>
  <commentList>
    <comment ref="A62" authorId="0" shapeId="0">
      <text>
        <r>
          <rPr>
            <b/>
            <sz val="9"/>
            <color indexed="81"/>
            <rFont val="Tahoma"/>
            <family val="2"/>
          </rPr>
          <t>Number of seconds it takes for the block to move the cycle indicator on full cycle</t>
        </r>
      </text>
    </comment>
    <comment ref="A71" authorId="0" shapeId="0">
      <text>
        <r>
          <rPr>
            <b/>
            <sz val="9"/>
            <color indexed="81"/>
            <rFont val="Tahoma"/>
            <family val="2"/>
          </rPr>
          <t>Number of seconds it takes for the block to move the cycle indicator on full cycle</t>
        </r>
      </text>
    </comment>
  </commentList>
</comments>
</file>

<file path=xl/comments23.xml><?xml version="1.0" encoding="utf-8"?>
<comments xmlns="http://schemas.openxmlformats.org/spreadsheetml/2006/main">
  <authors>
    <author>Hullinger, Mark G</author>
  </authors>
  <commentList>
    <comment ref="A62" authorId="0" shapeId="0">
      <text>
        <r>
          <rPr>
            <b/>
            <sz val="9"/>
            <color indexed="81"/>
            <rFont val="Tahoma"/>
            <family val="2"/>
          </rPr>
          <t>Number of seconds it takes for the block to move the cycle indicator on full cycle</t>
        </r>
      </text>
    </comment>
    <comment ref="A71" authorId="0" shapeId="0">
      <text>
        <r>
          <rPr>
            <b/>
            <sz val="9"/>
            <color indexed="81"/>
            <rFont val="Tahoma"/>
            <family val="2"/>
          </rPr>
          <t>Number of seconds it takes for the block to move the cycle indicator on full cycle</t>
        </r>
      </text>
    </comment>
  </commentList>
</comments>
</file>

<file path=xl/comments24.xml><?xml version="1.0" encoding="utf-8"?>
<comments xmlns="http://schemas.openxmlformats.org/spreadsheetml/2006/main">
  <authors>
    <author>Hullinger, Mark G</author>
  </authors>
  <commentList>
    <comment ref="A62" authorId="0" shapeId="0">
      <text>
        <r>
          <rPr>
            <b/>
            <sz val="9"/>
            <color indexed="81"/>
            <rFont val="Tahoma"/>
            <family val="2"/>
          </rPr>
          <t>Number of seconds it takes for the block to move the cycle indicator on full cycle</t>
        </r>
      </text>
    </comment>
    <comment ref="A71" authorId="0" shapeId="0">
      <text>
        <r>
          <rPr>
            <b/>
            <sz val="9"/>
            <color indexed="81"/>
            <rFont val="Tahoma"/>
            <family val="2"/>
          </rPr>
          <t>Number of seconds it takes for the block to move the cycle indicator on full cycle</t>
        </r>
      </text>
    </comment>
  </commentList>
</comments>
</file>

<file path=xl/comments3.xml><?xml version="1.0" encoding="utf-8"?>
<comments xmlns="http://schemas.openxmlformats.org/spreadsheetml/2006/main">
  <authors>
    <author>Hullinger, Mark G</author>
  </authors>
  <commentList>
    <comment ref="A62" authorId="0" shapeId="0">
      <text>
        <r>
          <rPr>
            <b/>
            <sz val="9"/>
            <color indexed="81"/>
            <rFont val="Tahoma"/>
            <family val="2"/>
          </rPr>
          <t>Number of seconds it takes for the block to move the cycle indicator on full cycle</t>
        </r>
      </text>
    </comment>
    <comment ref="A71" authorId="0" shapeId="0">
      <text>
        <r>
          <rPr>
            <b/>
            <sz val="9"/>
            <color indexed="81"/>
            <rFont val="Tahoma"/>
            <family val="2"/>
          </rPr>
          <t>Number of seconds it takes for the block to move the cycle indicator on full cycle</t>
        </r>
      </text>
    </comment>
  </commentList>
</comments>
</file>

<file path=xl/comments4.xml><?xml version="1.0" encoding="utf-8"?>
<comments xmlns="http://schemas.openxmlformats.org/spreadsheetml/2006/main">
  <authors>
    <author>Hullinger, Mark G</author>
  </authors>
  <commentList>
    <comment ref="A62" authorId="0" shapeId="0">
      <text>
        <r>
          <rPr>
            <b/>
            <sz val="9"/>
            <color indexed="81"/>
            <rFont val="Tahoma"/>
            <family val="2"/>
          </rPr>
          <t>Number of seconds it takes for the block to move the cycle indicator on full cycle</t>
        </r>
      </text>
    </comment>
    <comment ref="A71" authorId="0" shapeId="0">
      <text>
        <r>
          <rPr>
            <b/>
            <sz val="9"/>
            <color indexed="81"/>
            <rFont val="Tahoma"/>
            <family val="2"/>
          </rPr>
          <t>Number of seconds it takes for the block to move the cycle indicator on full cycle</t>
        </r>
      </text>
    </comment>
  </commentList>
</comments>
</file>

<file path=xl/comments5.xml><?xml version="1.0" encoding="utf-8"?>
<comments xmlns="http://schemas.openxmlformats.org/spreadsheetml/2006/main">
  <authors>
    <author>Hullinger, Mark G</author>
  </authors>
  <commentList>
    <comment ref="A62" authorId="0" shapeId="0">
      <text>
        <r>
          <rPr>
            <b/>
            <sz val="9"/>
            <color indexed="81"/>
            <rFont val="Tahoma"/>
            <family val="2"/>
          </rPr>
          <t>Number of seconds it takes for the block to move the cycle indicator on full cycle</t>
        </r>
      </text>
    </comment>
    <comment ref="A71" authorId="0" shapeId="0">
      <text>
        <r>
          <rPr>
            <b/>
            <sz val="9"/>
            <color indexed="81"/>
            <rFont val="Tahoma"/>
            <family val="2"/>
          </rPr>
          <t>Number of seconds it takes for the block to move the cycle indicator on full cycle</t>
        </r>
      </text>
    </comment>
  </commentList>
</comments>
</file>

<file path=xl/comments6.xml><?xml version="1.0" encoding="utf-8"?>
<comments xmlns="http://schemas.openxmlformats.org/spreadsheetml/2006/main">
  <authors>
    <author>Hullinger, Mark G</author>
  </authors>
  <commentList>
    <comment ref="A62" authorId="0" shapeId="0">
      <text>
        <r>
          <rPr>
            <b/>
            <sz val="9"/>
            <color indexed="81"/>
            <rFont val="Tahoma"/>
            <family val="2"/>
          </rPr>
          <t>Number of seconds it takes for the block to move the cycle indicator on full cycle</t>
        </r>
      </text>
    </comment>
    <comment ref="A71" authorId="0" shapeId="0">
      <text>
        <r>
          <rPr>
            <b/>
            <sz val="9"/>
            <color indexed="81"/>
            <rFont val="Tahoma"/>
            <family val="2"/>
          </rPr>
          <t>Number of seconds it takes for the block to move the cycle indicator on full cycle</t>
        </r>
      </text>
    </comment>
  </commentList>
</comments>
</file>

<file path=xl/comments7.xml><?xml version="1.0" encoding="utf-8"?>
<comments xmlns="http://schemas.openxmlformats.org/spreadsheetml/2006/main">
  <authors>
    <author>Hullinger, Mark G</author>
  </authors>
  <commentList>
    <comment ref="A62" authorId="0" shapeId="0">
      <text>
        <r>
          <rPr>
            <b/>
            <sz val="9"/>
            <color indexed="81"/>
            <rFont val="Tahoma"/>
            <family val="2"/>
          </rPr>
          <t>Number of seconds it takes for the block to move the cycle indicator on full cycle</t>
        </r>
      </text>
    </comment>
    <comment ref="A71" authorId="0" shapeId="0">
      <text>
        <r>
          <rPr>
            <b/>
            <sz val="9"/>
            <color indexed="81"/>
            <rFont val="Tahoma"/>
            <family val="2"/>
          </rPr>
          <t>Number of seconds it takes for the block to move the cycle indicator on full cycle</t>
        </r>
      </text>
    </comment>
  </commentList>
</comments>
</file>

<file path=xl/comments8.xml><?xml version="1.0" encoding="utf-8"?>
<comments xmlns="http://schemas.openxmlformats.org/spreadsheetml/2006/main">
  <authors>
    <author>Hullinger, Mark G</author>
  </authors>
  <commentList>
    <comment ref="A62" authorId="0" shapeId="0">
      <text>
        <r>
          <rPr>
            <b/>
            <sz val="9"/>
            <color indexed="81"/>
            <rFont val="Tahoma"/>
            <family val="2"/>
          </rPr>
          <t>Number of seconds it takes for the block to move the cycle indicator on full cycle</t>
        </r>
      </text>
    </comment>
    <comment ref="A71" authorId="0" shapeId="0">
      <text>
        <r>
          <rPr>
            <b/>
            <sz val="9"/>
            <color indexed="81"/>
            <rFont val="Tahoma"/>
            <family val="2"/>
          </rPr>
          <t>Number of seconds it takes for the block to move the cycle indicator on full cycle</t>
        </r>
      </text>
    </comment>
  </commentList>
</comments>
</file>

<file path=xl/comments9.xml><?xml version="1.0" encoding="utf-8"?>
<comments xmlns="http://schemas.openxmlformats.org/spreadsheetml/2006/main">
  <authors>
    <author>Hullinger, Mark G</author>
  </authors>
  <commentList>
    <comment ref="A62" authorId="0" shapeId="0">
      <text>
        <r>
          <rPr>
            <b/>
            <sz val="9"/>
            <color indexed="81"/>
            <rFont val="Tahoma"/>
            <family val="2"/>
          </rPr>
          <t>Number of seconds it takes for the block to move the cycle indicator on full cycle</t>
        </r>
      </text>
    </comment>
    <comment ref="A71" authorId="0" shapeId="0">
      <text>
        <r>
          <rPr>
            <b/>
            <sz val="9"/>
            <color indexed="81"/>
            <rFont val="Tahoma"/>
            <family val="2"/>
          </rPr>
          <t>Number of seconds it takes for the block to move the cycle indicator on full cycle</t>
        </r>
      </text>
    </comment>
  </commentList>
</comments>
</file>

<file path=xl/sharedStrings.xml><?xml version="1.0" encoding="utf-8"?>
<sst xmlns="http://schemas.openxmlformats.org/spreadsheetml/2006/main" count="4682" uniqueCount="185">
  <si>
    <t>Calculating Lube Oil Rates</t>
  </si>
  <si>
    <t>Bore</t>
  </si>
  <si>
    <t>B =</t>
  </si>
  <si>
    <t>inches</t>
  </si>
  <si>
    <t>Stroke</t>
  </si>
  <si>
    <t xml:space="preserve">S = </t>
  </si>
  <si>
    <t>RPM</t>
  </si>
  <si>
    <t xml:space="preserve">RPM = </t>
  </si>
  <si>
    <t>rev/min</t>
  </si>
  <si>
    <t>Oil Film Thickness</t>
  </si>
  <si>
    <t>t =</t>
  </si>
  <si>
    <t>which is</t>
  </si>
  <si>
    <t>feet</t>
  </si>
  <si>
    <t>mil</t>
  </si>
  <si>
    <t>Cylinder Surface Area Ratio per Pint</t>
  </si>
  <si>
    <t>R =</t>
  </si>
  <si>
    <t>ft^2/1 pint</t>
  </si>
  <si>
    <t>Lube Oil Rate NEEDED</t>
  </si>
  <si>
    <t xml:space="preserve">Stk = </t>
  </si>
  <si>
    <t>stroke/rev</t>
  </si>
  <si>
    <t>Pints in a Gallon</t>
  </si>
  <si>
    <t xml:space="preserve">G = </t>
  </si>
  <si>
    <t>pint/gal</t>
  </si>
  <si>
    <t>Rate (Pints per Day)</t>
  </si>
  <si>
    <t>R pints =</t>
  </si>
  <si>
    <t>pint/day</t>
  </si>
  <si>
    <t>Number of Cylinders</t>
  </si>
  <si>
    <t>C =</t>
  </si>
  <si>
    <t>R gallons =</t>
  </si>
  <si>
    <t>gal/day</t>
  </si>
  <si>
    <t>Rate (Gallons per Day)</t>
  </si>
  <si>
    <t>cylinders</t>
  </si>
  <si>
    <t>Total Displacement of Divider Block Assembly</t>
  </si>
  <si>
    <t>D =</t>
  </si>
  <si>
    <t>Cubic Inches in 1 Gallon</t>
  </si>
  <si>
    <t>in^3/gal</t>
  </si>
  <si>
    <t>Ctime =</t>
  </si>
  <si>
    <t>Seconds in a Day</t>
  </si>
  <si>
    <t>sec/day</t>
  </si>
  <si>
    <t>in^3/cycle</t>
  </si>
  <si>
    <t>Lube Oil Rate CALCULATED</t>
  </si>
  <si>
    <t>Cylinder Duty Cycle Time</t>
  </si>
  <si>
    <t>Lube Oil Shutdown</t>
  </si>
  <si>
    <t>f8:663</t>
  </si>
  <si>
    <t>f21:270</t>
  </si>
  <si>
    <t>t27:16</t>
  </si>
  <si>
    <t>Power Cylinders</t>
  </si>
  <si>
    <t>Compressors</t>
  </si>
  <si>
    <t>f8:662</t>
  </si>
  <si>
    <t>t27:18</t>
  </si>
  <si>
    <t>f21:300</t>
  </si>
  <si>
    <t>Ladder 55 Lube Oil Flow</t>
  </si>
  <si>
    <t xml:space="preserve">Crank Case Rod Lube Oil </t>
  </si>
  <si>
    <t>Rod Diameter</t>
  </si>
  <si>
    <t>Pulses</t>
  </si>
  <si>
    <t>c5:7</t>
  </si>
  <si>
    <t>P =</t>
  </si>
  <si>
    <t>pulses</t>
  </si>
  <si>
    <t>f21:281</t>
  </si>
  <si>
    <t>f21:283</t>
  </si>
  <si>
    <t>f8:650</t>
  </si>
  <si>
    <t>Only going as high as 38 4-20-16</t>
  </si>
  <si>
    <t>Only going as high as 18 4-20-16</t>
  </si>
  <si>
    <t>can't go above 100</t>
  </si>
  <si>
    <t>toggles before 300 at 38</t>
  </si>
  <si>
    <t>toggles before 120 at 18</t>
  </si>
  <si>
    <t>AFI'd because wrong?</t>
  </si>
  <si>
    <t>Only going as high as 10 4-20-16</t>
  </si>
  <si>
    <t>Only going as high as 12 4-20-16</t>
  </si>
  <si>
    <t>2 stroke and 4 stroke are both 2 times per 1 rev.</t>
  </si>
  <si>
    <t>Strokes per Rev (360 deg)</t>
  </si>
  <si>
    <t>Resets at around 777.</t>
  </si>
  <si>
    <t xml:space="preserve">can't go above 10000.  </t>
  </si>
  <si>
    <t>Resets at around 3258.</t>
  </si>
  <si>
    <t>When it's off it goes all the way to 10000</t>
  </si>
  <si>
    <t>can't go above 10000</t>
  </si>
  <si>
    <t>can't go above 30000 (3x of BAK and CAL)</t>
  </si>
  <si>
    <t>can't go above 12000(BAK and CAL at 10000)</t>
  </si>
  <si>
    <t>csec</t>
  </si>
  <si>
    <t>Only going as high as 10000 9-7-17</t>
  </si>
  <si>
    <t>can't go above 100 gal/day</t>
  </si>
  <si>
    <t>Since AFId it goes to 10000</t>
  </si>
  <si>
    <t>validated on 9-7-17</t>
  </si>
  <si>
    <t>Timer is in sec not csec like the others</t>
  </si>
  <si>
    <t>validated 530 csec on 9-8-17</t>
  </si>
  <si>
    <t>validated 1603 csec on 9-8-17</t>
  </si>
  <si>
    <t>up to 1745</t>
  </si>
  <si>
    <t>Oil Rates</t>
  </si>
  <si>
    <t>Power</t>
  </si>
  <si>
    <t>Compressor</t>
  </si>
  <si>
    <t>BAK 1</t>
  </si>
  <si>
    <t>validated PLC Address correct in PLC 9-8-17</t>
  </si>
  <si>
    <t>BAK 2</t>
  </si>
  <si>
    <t>BAK 3</t>
  </si>
  <si>
    <t>BAK 4</t>
  </si>
  <si>
    <t>CAL 1</t>
  </si>
  <si>
    <t>CAL 2</t>
  </si>
  <si>
    <t>CAL 3</t>
  </si>
  <si>
    <t>validated PLC Address correct in PLC 9-7-17</t>
  </si>
  <si>
    <t>CAL 4</t>
  </si>
  <si>
    <t>MTH 1</t>
  </si>
  <si>
    <t>2244.5? (typo)</t>
  </si>
  <si>
    <t>calculation off by 100</t>
  </si>
  <si>
    <t>MTH 2</t>
  </si>
  <si>
    <t>MTH 3</t>
  </si>
  <si>
    <t>POC 1</t>
  </si>
  <si>
    <t>POC 2</t>
  </si>
  <si>
    <t>POC 3</t>
  </si>
  <si>
    <t>POC 4</t>
  </si>
  <si>
    <t>SOS 1</t>
  </si>
  <si>
    <t>SOS 2</t>
  </si>
  <si>
    <t>SOS 3</t>
  </si>
  <si>
    <t>SOS 4</t>
  </si>
  <si>
    <t>KEM 1</t>
  </si>
  <si>
    <t>KEM 2</t>
  </si>
  <si>
    <t>KEM 3</t>
  </si>
  <si>
    <t>KEM 4</t>
  </si>
  <si>
    <t>GRR 1</t>
  </si>
  <si>
    <t>GRR 2</t>
  </si>
  <si>
    <t>GRR 3</t>
  </si>
  <si>
    <t>GRR 4</t>
  </si>
  <si>
    <t>WGL 1</t>
  </si>
  <si>
    <t>CHE 1</t>
  </si>
  <si>
    <t>ORC 1</t>
  </si>
  <si>
    <t>-</t>
  </si>
  <si>
    <t>ORC 2</t>
  </si>
  <si>
    <t>Should Be</t>
  </si>
  <si>
    <t>Difference</t>
  </si>
  <si>
    <t>Only going as high as 3077</t>
  </si>
  <si>
    <t>Only going as high as 703</t>
  </si>
  <si>
    <t>Validated on 9-8-17</t>
  </si>
  <si>
    <t>Timer span was increased to compensate for this long ago</t>
  </si>
  <si>
    <t>Validate in PLC on 9-8-17</t>
  </si>
  <si>
    <t>Only going as high as 25 9-11-17</t>
  </si>
  <si>
    <t>Only going as high as 18 9-11-17</t>
  </si>
  <si>
    <t xml:space="preserve">Validated on 9-12-17 </t>
  </si>
  <si>
    <t>How Many Times More than OEM Recommendation</t>
  </si>
  <si>
    <t>30 Day Period</t>
  </si>
  <si>
    <t>validated PLC Address correct in PLC 9-12-17</t>
  </si>
  <si>
    <t>validated PLC Address correct in PLC 9-10-17</t>
  </si>
  <si>
    <t>at 1/2 runtime</t>
  </si>
  <si>
    <t>Validated on 9-15-17</t>
  </si>
  <si>
    <t>Hp =</t>
  </si>
  <si>
    <t>horsepower</t>
  </si>
  <si>
    <t>Constant for Engine Type</t>
  </si>
  <si>
    <t>Horsepower (ISO not Rated)</t>
  </si>
  <si>
    <t>CC Technology Method (for Reference)</t>
  </si>
  <si>
    <t>SLOAN Method</t>
  </si>
  <si>
    <t>Constant for Type of Gas Used</t>
  </si>
  <si>
    <t>Cyl =</t>
  </si>
  <si>
    <t>Horsepower (ISO not Site Rated)</t>
  </si>
  <si>
    <t>Validated on PLC on 9-8-17</t>
  </si>
  <si>
    <t>CC Technology Method</t>
  </si>
  <si>
    <t>This was adjusted to Sloan spec on 9-26-17</t>
  </si>
  <si>
    <t>When off goes to 300 sec (30000 msec) 11-9-17 changed this to 10000 from 30000</t>
  </si>
  <si>
    <t>When off goes to 120 sec (12000 msec) 11-9-17 - Changed this to 10000 from 12000</t>
  </si>
  <si>
    <t>Also changed from seconds to centiseconds 11-9-17</t>
  </si>
  <si>
    <t>1.9 pint/day = 0.24 gal/day</t>
  </si>
  <si>
    <t>6.74 pin/day = 0.84 gal/day</t>
  </si>
  <si>
    <t>SUS 1</t>
  </si>
  <si>
    <t>SUS 2</t>
  </si>
  <si>
    <t>SUS 3</t>
  </si>
  <si>
    <t>SUS 4</t>
  </si>
  <si>
    <t>SUS 5</t>
  </si>
  <si>
    <t>SUS 6</t>
  </si>
  <si>
    <t>MTV 1</t>
  </si>
  <si>
    <t>MTV 2</t>
  </si>
  <si>
    <t>PLY 1</t>
  </si>
  <si>
    <t>PLY 2</t>
  </si>
  <si>
    <t>PLY 3</t>
  </si>
  <si>
    <t>PLY 4</t>
  </si>
  <si>
    <t>RNG 1</t>
  </si>
  <si>
    <t>RNG 2</t>
  </si>
  <si>
    <t>RNG 3</t>
  </si>
  <si>
    <t>RNG 4</t>
  </si>
  <si>
    <t>MOA 1</t>
  </si>
  <si>
    <t>MOA 2</t>
  </si>
  <si>
    <t>MOA 3</t>
  </si>
  <si>
    <t>MOA 4</t>
  </si>
  <si>
    <t>MTH 123 Label</t>
  </si>
  <si>
    <t>6.74 pint/day = 0.84 gal/day</t>
  </si>
  <si>
    <t>MTH</t>
  </si>
  <si>
    <t xml:space="preserve">MTH Fixed to Sloan Spec 11-13-17 </t>
  </si>
  <si>
    <t>validated PLC Address correct in PLC 11-17-17</t>
  </si>
  <si>
    <t>Pwr side AFId (don't know why) 11-17-17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</si>
</sst>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b/>
      <sz val="9"/>
      <color indexed="81"/>
      <name val="Tahoma"/>
      <charset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0" borderId="0" xfId="0" applyFont="1"/>
    <xf numFmtId="0" fontId="0" fillId="0" borderId="0" xfId="0" applyAlignment="1">
      <alignment horizontal="right"/>
    </xf>
    <xf numFmtId="3" fontId="0" fillId="0" borderId="0" xfId="0" applyNumberFormat="1"/>
    <xf numFmtId="2" fontId="0" fillId="0" borderId="0" xfId="0" applyNumberFormat="1"/>
    <xf numFmtId="0" fontId="1" fillId="0" borderId="0" xfId="0" applyFont="1" applyAlignment="1">
      <alignment horizontal="right"/>
    </xf>
    <xf numFmtId="2" fontId="1" fillId="0" borderId="0" xfId="0" applyNumberFormat="1" applyFont="1"/>
    <xf numFmtId="164" fontId="0" fillId="2" borderId="0" xfId="0" applyNumberFormat="1" applyFill="1"/>
    <xf numFmtId="0" fontId="0" fillId="2" borderId="0" xfId="0" applyFill="1"/>
    <xf numFmtId="0" fontId="0" fillId="0" borderId="0" xfId="0" applyFont="1"/>
    <xf numFmtId="2" fontId="0" fillId="2" borderId="0" xfId="0" applyNumberFormat="1" applyFont="1" applyFill="1"/>
    <xf numFmtId="0" fontId="3" fillId="0" borderId="0" xfId="0" applyFont="1"/>
    <xf numFmtId="2" fontId="3" fillId="0" borderId="0" xfId="0" applyNumberFormat="1" applyFont="1"/>
    <xf numFmtId="0" fontId="1" fillId="0" borderId="1" xfId="0" applyFont="1" applyBorder="1"/>
    <xf numFmtId="0" fontId="0" fillId="0" borderId="1" xfId="0" applyBorder="1"/>
    <xf numFmtId="2" fontId="3" fillId="0" borderId="1" xfId="0" applyNumberFormat="1" applyFont="1" applyBorder="1"/>
    <xf numFmtId="2" fontId="0" fillId="0" borderId="1" xfId="0" applyNumberFormat="1" applyBorder="1"/>
    <xf numFmtId="0" fontId="0" fillId="0" borderId="2" xfId="0" applyBorder="1"/>
    <xf numFmtId="0" fontId="3" fillId="0" borderId="1" xfId="0" applyFont="1" applyBorder="1"/>
    <xf numFmtId="2" fontId="0" fillId="0" borderId="2" xfId="0" applyNumberFormat="1" applyBorder="1"/>
    <xf numFmtId="2" fontId="3" fillId="0" borderId="2" xfId="0" applyNumberFormat="1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10.jpeg"/><Relationship Id="rId1" Type="http://schemas.openxmlformats.org/officeDocument/2006/relationships/image" Target="../media/image7.png"/><Relationship Id="rId4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10.jpeg"/><Relationship Id="rId1" Type="http://schemas.openxmlformats.org/officeDocument/2006/relationships/image" Target="../media/image7.png"/><Relationship Id="rId4" Type="http://schemas.openxmlformats.org/officeDocument/2006/relationships/image" Target="../media/image9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10.jpeg"/><Relationship Id="rId1" Type="http://schemas.openxmlformats.org/officeDocument/2006/relationships/image" Target="../media/image7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10.jpeg"/><Relationship Id="rId1" Type="http://schemas.openxmlformats.org/officeDocument/2006/relationships/image" Target="../media/image7.png"/><Relationship Id="rId4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1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1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1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18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19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1.emf"/></Relationships>
</file>

<file path=xl/drawings/_rels/vmlDrawing20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2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2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2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62</xdr:row>
          <xdr:rowOff>95250</xdr:rowOff>
        </xdr:from>
        <xdr:to>
          <xdr:col>11</xdr:col>
          <xdr:colOff>114300</xdr:colOff>
          <xdr:row>68</xdr:row>
          <xdr:rowOff>104775</xdr:rowOff>
        </xdr:to>
        <xdr:sp macro="" textlink="">
          <xdr:nvSpPr>
            <xdr:cNvPr id="29699" name="Object 3" hidden="1">
              <a:extLst>
                <a:ext uri="{63B3BB69-23CF-44E3-9099-C40C66FF867C}">
                  <a14:compatExt spid="_x0000_s29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14</xdr:col>
      <xdr:colOff>304800</xdr:colOff>
      <xdr:row>0</xdr:row>
      <xdr:rowOff>0</xdr:rowOff>
    </xdr:from>
    <xdr:to>
      <xdr:col>27</xdr:col>
      <xdr:colOff>103809</xdr:colOff>
      <xdr:row>41</xdr:row>
      <xdr:rowOff>56167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29700" y="0"/>
          <a:ext cx="7723809" cy="786666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6</xdr:row>
          <xdr:rowOff>9525</xdr:rowOff>
        </xdr:from>
        <xdr:to>
          <xdr:col>10</xdr:col>
          <xdr:colOff>285750</xdr:colOff>
          <xdr:row>8</xdr:row>
          <xdr:rowOff>19050</xdr:rowOff>
        </xdr:to>
        <xdr:sp macro="" textlink="">
          <xdr:nvSpPr>
            <xdr:cNvPr id="29709" name="Object 13" hidden="1">
              <a:extLst>
                <a:ext uri="{63B3BB69-23CF-44E3-9099-C40C66FF867C}">
                  <a14:compatExt spid="_x0000_s29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27</xdr:row>
          <xdr:rowOff>19050</xdr:rowOff>
        </xdr:from>
        <xdr:to>
          <xdr:col>10</xdr:col>
          <xdr:colOff>704850</xdr:colOff>
          <xdr:row>29</xdr:row>
          <xdr:rowOff>28575</xdr:rowOff>
        </xdr:to>
        <xdr:sp macro="" textlink="">
          <xdr:nvSpPr>
            <xdr:cNvPr id="29711" name="Object 15" hidden="1">
              <a:extLst>
                <a:ext uri="{63B3BB69-23CF-44E3-9099-C40C66FF867C}">
                  <a14:compatExt spid="_x0000_s29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12</xdr:row>
          <xdr:rowOff>0</xdr:rowOff>
        </xdr:from>
        <xdr:to>
          <xdr:col>14</xdr:col>
          <xdr:colOff>180975</xdr:colOff>
          <xdr:row>14</xdr:row>
          <xdr:rowOff>38100</xdr:rowOff>
        </xdr:to>
        <xdr:sp macro="" textlink="">
          <xdr:nvSpPr>
            <xdr:cNvPr id="29712" name="Object 16" hidden="1">
              <a:extLst>
                <a:ext uri="{63B3BB69-23CF-44E3-9099-C40C66FF867C}">
                  <a14:compatExt spid="_x0000_s29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142875</xdr:colOff>
          <xdr:row>16</xdr:row>
          <xdr:rowOff>95250</xdr:rowOff>
        </xdr:from>
        <xdr:to>
          <xdr:col>14</xdr:col>
          <xdr:colOff>257175</xdr:colOff>
          <xdr:row>18</xdr:row>
          <xdr:rowOff>133350</xdr:rowOff>
        </xdr:to>
        <xdr:sp macro="" textlink="">
          <xdr:nvSpPr>
            <xdr:cNvPr id="29714" name="Object 18" hidden="1">
              <a:extLst>
                <a:ext uri="{63B3BB69-23CF-44E3-9099-C40C66FF867C}">
                  <a14:compatExt spid="_x0000_s29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30</xdr:row>
          <xdr:rowOff>9525</xdr:rowOff>
        </xdr:from>
        <xdr:to>
          <xdr:col>11</xdr:col>
          <xdr:colOff>304800</xdr:colOff>
          <xdr:row>32</xdr:row>
          <xdr:rowOff>47625</xdr:rowOff>
        </xdr:to>
        <xdr:sp macro="" textlink="">
          <xdr:nvSpPr>
            <xdr:cNvPr id="29715" name="Object 19" hidden="1">
              <a:extLst>
                <a:ext uri="{63B3BB69-23CF-44E3-9099-C40C66FF867C}">
                  <a14:compatExt spid="_x0000_s29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oneCellAnchor>
    <xdr:from>
      <xdr:col>16</xdr:col>
      <xdr:colOff>371475</xdr:colOff>
      <xdr:row>12</xdr:row>
      <xdr:rowOff>9525</xdr:rowOff>
    </xdr:from>
    <xdr:ext cx="1075615" cy="436786"/>
    <xdr:sp macro="" textlink="">
      <xdr:nvSpPr>
        <xdr:cNvPr id="2" name="TextBox 1"/>
        <xdr:cNvSpPr txBox="1"/>
      </xdr:nvSpPr>
      <xdr:spPr>
        <a:xfrm>
          <a:off x="10315575" y="2295525"/>
          <a:ext cx="1075615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KVS Power Side</a:t>
          </a:r>
        </a:p>
        <a:p>
          <a:r>
            <a:rPr lang="en-US" sz="1100"/>
            <a:t>200000 Factor</a:t>
          </a:r>
        </a:p>
      </xdr:txBody>
    </xdr:sp>
    <xdr:clientData/>
  </xdr:oneCellAnchor>
  <xdr:twoCellAnchor editAs="oneCell">
    <xdr:from>
      <xdr:col>14</xdr:col>
      <xdr:colOff>342900</xdr:colOff>
      <xdr:row>42</xdr:row>
      <xdr:rowOff>152400</xdr:rowOff>
    </xdr:from>
    <xdr:to>
      <xdr:col>25</xdr:col>
      <xdr:colOff>342062</xdr:colOff>
      <xdr:row>89</xdr:row>
      <xdr:rowOff>84614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67800" y="8153400"/>
          <a:ext cx="6704762" cy="8885714"/>
        </a:xfrm>
        <a:prstGeom prst="rect">
          <a:avLst/>
        </a:prstGeom>
      </xdr:spPr>
    </xdr:pic>
    <xdr:clientData/>
  </xdr:twoCellAnchor>
  <xdr:oneCellAnchor>
    <xdr:from>
      <xdr:col>22</xdr:col>
      <xdr:colOff>485775</xdr:colOff>
      <xdr:row>0</xdr:row>
      <xdr:rowOff>0</xdr:rowOff>
    </xdr:from>
    <xdr:ext cx="2690801" cy="593304"/>
    <xdr:sp macro="" textlink="">
      <xdr:nvSpPr>
        <xdr:cNvPr id="3" name="TextBox 2"/>
        <xdr:cNvSpPr txBox="1"/>
      </xdr:nvSpPr>
      <xdr:spPr>
        <a:xfrm>
          <a:off x="14087475" y="0"/>
          <a:ext cx="2690801" cy="5933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3200" b="1">
              <a:solidFill>
                <a:schemeClr val="accent1">
                  <a:lumMod val="50000"/>
                </a:schemeClr>
              </a:solidFill>
            </a:rPr>
            <a:t>Sloan</a:t>
          </a:r>
          <a:r>
            <a:rPr lang="en-US" sz="3200" b="1" baseline="0">
              <a:solidFill>
                <a:schemeClr val="accent1">
                  <a:lumMod val="50000"/>
                </a:schemeClr>
              </a:solidFill>
            </a:rPr>
            <a:t> Brothers</a:t>
          </a:r>
          <a:endParaRPr lang="en-US" sz="3200" b="1">
            <a:solidFill>
              <a:schemeClr val="accent1">
                <a:lumMod val="50000"/>
              </a:schemeClr>
            </a:solidFill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63</xdr:row>
          <xdr:rowOff>0</xdr:rowOff>
        </xdr:from>
        <xdr:to>
          <xdr:col>11</xdr:col>
          <xdr:colOff>114300</xdr:colOff>
          <xdr:row>69</xdr:row>
          <xdr:rowOff>9525</xdr:rowOff>
        </xdr:to>
        <xdr:sp macro="" textlink="">
          <xdr:nvSpPr>
            <xdr:cNvPr id="70657" name="Object 1" hidden="1">
              <a:extLst>
                <a:ext uri="{63B3BB69-23CF-44E3-9099-C40C66FF867C}">
                  <a14:compatExt spid="_x0000_s70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14</xdr:col>
      <xdr:colOff>304800</xdr:colOff>
      <xdr:row>0</xdr:row>
      <xdr:rowOff>0</xdr:rowOff>
    </xdr:from>
    <xdr:to>
      <xdr:col>27</xdr:col>
      <xdr:colOff>103809</xdr:colOff>
      <xdr:row>41</xdr:row>
      <xdr:rowOff>56167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29700" y="0"/>
          <a:ext cx="7723809" cy="786666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6</xdr:row>
          <xdr:rowOff>9525</xdr:rowOff>
        </xdr:from>
        <xdr:to>
          <xdr:col>10</xdr:col>
          <xdr:colOff>285750</xdr:colOff>
          <xdr:row>8</xdr:row>
          <xdr:rowOff>19050</xdr:rowOff>
        </xdr:to>
        <xdr:sp macro="" textlink="">
          <xdr:nvSpPr>
            <xdr:cNvPr id="70658" name="Object 2" hidden="1">
              <a:extLst>
                <a:ext uri="{63B3BB69-23CF-44E3-9099-C40C66FF867C}">
                  <a14:compatExt spid="_x0000_s70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27</xdr:row>
          <xdr:rowOff>19050</xdr:rowOff>
        </xdr:from>
        <xdr:to>
          <xdr:col>10</xdr:col>
          <xdr:colOff>704850</xdr:colOff>
          <xdr:row>29</xdr:row>
          <xdr:rowOff>28575</xdr:rowOff>
        </xdr:to>
        <xdr:sp macro="" textlink="">
          <xdr:nvSpPr>
            <xdr:cNvPr id="70659" name="Object 3" hidden="1">
              <a:extLst>
                <a:ext uri="{63B3BB69-23CF-44E3-9099-C40C66FF867C}">
                  <a14:compatExt spid="_x0000_s70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12</xdr:row>
          <xdr:rowOff>0</xdr:rowOff>
        </xdr:from>
        <xdr:to>
          <xdr:col>14</xdr:col>
          <xdr:colOff>180975</xdr:colOff>
          <xdr:row>14</xdr:row>
          <xdr:rowOff>38100</xdr:rowOff>
        </xdr:to>
        <xdr:sp macro="" textlink="">
          <xdr:nvSpPr>
            <xdr:cNvPr id="70660" name="Object 4" hidden="1">
              <a:extLst>
                <a:ext uri="{63B3BB69-23CF-44E3-9099-C40C66FF867C}">
                  <a14:compatExt spid="_x0000_s70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142875</xdr:colOff>
          <xdr:row>16</xdr:row>
          <xdr:rowOff>95250</xdr:rowOff>
        </xdr:from>
        <xdr:to>
          <xdr:col>14</xdr:col>
          <xdr:colOff>257175</xdr:colOff>
          <xdr:row>18</xdr:row>
          <xdr:rowOff>133350</xdr:rowOff>
        </xdr:to>
        <xdr:sp macro="" textlink="">
          <xdr:nvSpPr>
            <xdr:cNvPr id="70661" name="Object 5" hidden="1">
              <a:extLst>
                <a:ext uri="{63B3BB69-23CF-44E3-9099-C40C66FF867C}">
                  <a14:compatExt spid="_x0000_s70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30</xdr:row>
          <xdr:rowOff>9525</xdr:rowOff>
        </xdr:from>
        <xdr:to>
          <xdr:col>11</xdr:col>
          <xdr:colOff>304800</xdr:colOff>
          <xdr:row>32</xdr:row>
          <xdr:rowOff>47625</xdr:rowOff>
        </xdr:to>
        <xdr:sp macro="" textlink="">
          <xdr:nvSpPr>
            <xdr:cNvPr id="70662" name="Object 6" hidden="1">
              <a:extLst>
                <a:ext uri="{63B3BB69-23CF-44E3-9099-C40C66FF867C}">
                  <a14:compatExt spid="_x0000_s70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19</xdr:col>
      <xdr:colOff>180974</xdr:colOff>
      <xdr:row>41</xdr:row>
      <xdr:rowOff>123825</xdr:rowOff>
    </xdr:from>
    <xdr:to>
      <xdr:col>26</xdr:col>
      <xdr:colOff>447675</xdr:colOff>
      <xdr:row>87</xdr:row>
      <xdr:rowOff>95250</xdr:rowOff>
    </xdr:to>
    <xdr:pic>
      <xdr:nvPicPr>
        <xdr:cNvPr id="9" name="Picture 8" descr="C:\Users\markhul\Documents\MTH Sloan Bros Label w Rates.jpg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53874" y="7934325"/>
          <a:ext cx="4533901" cy="873442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16</xdr:col>
      <xdr:colOff>304800</xdr:colOff>
      <xdr:row>11</xdr:row>
      <xdr:rowOff>57150</xdr:rowOff>
    </xdr:from>
    <xdr:ext cx="1075615" cy="436786"/>
    <xdr:sp macro="" textlink="">
      <xdr:nvSpPr>
        <xdr:cNvPr id="10" name="TextBox 9"/>
        <xdr:cNvSpPr txBox="1"/>
      </xdr:nvSpPr>
      <xdr:spPr>
        <a:xfrm>
          <a:off x="10248900" y="2152650"/>
          <a:ext cx="1075615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KVS Power Side</a:t>
          </a:r>
        </a:p>
        <a:p>
          <a:r>
            <a:rPr lang="en-US" sz="1100"/>
            <a:t>200000 Factor</a:t>
          </a:r>
        </a:p>
      </xdr:txBody>
    </xdr:sp>
    <xdr:clientData/>
  </xdr:oneCellAnchor>
  <xdr:oneCellAnchor>
    <xdr:from>
      <xdr:col>22</xdr:col>
      <xdr:colOff>552450</xdr:colOff>
      <xdr:row>0</xdr:row>
      <xdr:rowOff>0</xdr:rowOff>
    </xdr:from>
    <xdr:ext cx="2690801" cy="593304"/>
    <xdr:sp macro="" textlink="">
      <xdr:nvSpPr>
        <xdr:cNvPr id="11" name="TextBox 10"/>
        <xdr:cNvSpPr txBox="1"/>
      </xdr:nvSpPr>
      <xdr:spPr>
        <a:xfrm>
          <a:off x="14154150" y="0"/>
          <a:ext cx="2690801" cy="5933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3200" b="1">
              <a:solidFill>
                <a:schemeClr val="accent1">
                  <a:lumMod val="50000"/>
                </a:schemeClr>
              </a:solidFill>
            </a:rPr>
            <a:t>Sloan</a:t>
          </a:r>
          <a:r>
            <a:rPr lang="en-US" sz="3200" b="1" baseline="0">
              <a:solidFill>
                <a:schemeClr val="accent1">
                  <a:lumMod val="50000"/>
                </a:schemeClr>
              </a:solidFill>
            </a:rPr>
            <a:t> Brothers</a:t>
          </a:r>
          <a:endParaRPr lang="en-US" sz="3200" b="1">
            <a:solidFill>
              <a:schemeClr val="accent1">
                <a:lumMod val="50000"/>
              </a:schemeClr>
            </a:solidFill>
          </a:endParaRPr>
        </a:p>
      </xdr:txBody>
    </xdr:sp>
    <xdr:clientData/>
  </xdr:oneCellAnchor>
  <xdr:twoCellAnchor editAs="oneCell">
    <xdr:from>
      <xdr:col>15</xdr:col>
      <xdr:colOff>0</xdr:colOff>
      <xdr:row>89</xdr:row>
      <xdr:rowOff>0</xdr:rowOff>
    </xdr:from>
    <xdr:to>
      <xdr:col>25</xdr:col>
      <xdr:colOff>608762</xdr:colOff>
      <xdr:row>135</xdr:row>
      <xdr:rowOff>122714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34500" y="16954500"/>
          <a:ext cx="6704762" cy="8885714"/>
        </a:xfrm>
        <a:prstGeom prst="rect">
          <a:avLst/>
        </a:prstGeom>
      </xdr:spPr>
    </xdr:pic>
    <xdr:clientData/>
  </xdr:twoCellAnchor>
  <xdr:twoCellAnchor editAs="oneCell">
    <xdr:from>
      <xdr:col>15</xdr:col>
      <xdr:colOff>19050</xdr:colOff>
      <xdr:row>137</xdr:row>
      <xdr:rowOff>66675</xdr:rowOff>
    </xdr:from>
    <xdr:to>
      <xdr:col>25</xdr:col>
      <xdr:colOff>504002</xdr:colOff>
      <xdr:row>185</xdr:row>
      <xdr:rowOff>36961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353550" y="26165175"/>
          <a:ext cx="6580952" cy="911428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61</xdr:row>
          <xdr:rowOff>114300</xdr:rowOff>
        </xdr:from>
        <xdr:to>
          <xdr:col>11</xdr:col>
          <xdr:colOff>85725</xdr:colOff>
          <xdr:row>67</xdr:row>
          <xdr:rowOff>123825</xdr:rowOff>
        </xdr:to>
        <xdr:sp macro="" textlink="">
          <xdr:nvSpPr>
            <xdr:cNvPr id="31745" name="Object 1" hidden="1">
              <a:extLst>
                <a:ext uri="{63B3BB69-23CF-44E3-9099-C40C66FF867C}">
                  <a14:compatExt spid="_x0000_s31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14</xdr:col>
      <xdr:colOff>304800</xdr:colOff>
      <xdr:row>0</xdr:row>
      <xdr:rowOff>0</xdr:rowOff>
    </xdr:from>
    <xdr:to>
      <xdr:col>27</xdr:col>
      <xdr:colOff>103809</xdr:colOff>
      <xdr:row>41</xdr:row>
      <xdr:rowOff>56167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29700" y="0"/>
          <a:ext cx="7723809" cy="786666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6</xdr:row>
          <xdr:rowOff>9525</xdr:rowOff>
        </xdr:from>
        <xdr:to>
          <xdr:col>10</xdr:col>
          <xdr:colOff>285750</xdr:colOff>
          <xdr:row>8</xdr:row>
          <xdr:rowOff>19050</xdr:rowOff>
        </xdr:to>
        <xdr:sp macro="" textlink="">
          <xdr:nvSpPr>
            <xdr:cNvPr id="31746" name="Object 2" hidden="1">
              <a:extLst>
                <a:ext uri="{63B3BB69-23CF-44E3-9099-C40C66FF867C}">
                  <a14:compatExt spid="_x0000_s31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27</xdr:row>
          <xdr:rowOff>19050</xdr:rowOff>
        </xdr:from>
        <xdr:to>
          <xdr:col>10</xdr:col>
          <xdr:colOff>704850</xdr:colOff>
          <xdr:row>29</xdr:row>
          <xdr:rowOff>28575</xdr:rowOff>
        </xdr:to>
        <xdr:sp macro="" textlink="">
          <xdr:nvSpPr>
            <xdr:cNvPr id="31747" name="Object 3" hidden="1">
              <a:extLst>
                <a:ext uri="{63B3BB69-23CF-44E3-9099-C40C66FF867C}">
                  <a14:compatExt spid="_x0000_s31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12</xdr:row>
          <xdr:rowOff>0</xdr:rowOff>
        </xdr:from>
        <xdr:to>
          <xdr:col>14</xdr:col>
          <xdr:colOff>180975</xdr:colOff>
          <xdr:row>14</xdr:row>
          <xdr:rowOff>38100</xdr:rowOff>
        </xdr:to>
        <xdr:sp macro="" textlink="">
          <xdr:nvSpPr>
            <xdr:cNvPr id="31748" name="Object 4" hidden="1">
              <a:extLst>
                <a:ext uri="{63B3BB69-23CF-44E3-9099-C40C66FF867C}">
                  <a14:compatExt spid="_x0000_s31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142875</xdr:colOff>
          <xdr:row>16</xdr:row>
          <xdr:rowOff>95250</xdr:rowOff>
        </xdr:from>
        <xdr:to>
          <xdr:col>14</xdr:col>
          <xdr:colOff>257175</xdr:colOff>
          <xdr:row>18</xdr:row>
          <xdr:rowOff>133350</xdr:rowOff>
        </xdr:to>
        <xdr:sp macro="" textlink="">
          <xdr:nvSpPr>
            <xdr:cNvPr id="31749" name="Object 5" hidden="1">
              <a:extLst>
                <a:ext uri="{63B3BB69-23CF-44E3-9099-C40C66FF867C}">
                  <a14:compatExt spid="_x0000_s31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30</xdr:row>
          <xdr:rowOff>9525</xdr:rowOff>
        </xdr:from>
        <xdr:to>
          <xdr:col>11</xdr:col>
          <xdr:colOff>304800</xdr:colOff>
          <xdr:row>32</xdr:row>
          <xdr:rowOff>47625</xdr:rowOff>
        </xdr:to>
        <xdr:sp macro="" textlink="">
          <xdr:nvSpPr>
            <xdr:cNvPr id="31750" name="Object 6" hidden="1">
              <a:extLst>
                <a:ext uri="{63B3BB69-23CF-44E3-9099-C40C66FF867C}">
                  <a14:compatExt spid="_x0000_s31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oneCellAnchor>
    <xdr:from>
      <xdr:col>22</xdr:col>
      <xdr:colOff>542925</xdr:colOff>
      <xdr:row>0</xdr:row>
      <xdr:rowOff>0</xdr:rowOff>
    </xdr:from>
    <xdr:ext cx="2690801" cy="593304"/>
    <xdr:sp macro="" textlink="">
      <xdr:nvSpPr>
        <xdr:cNvPr id="9" name="TextBox 8"/>
        <xdr:cNvSpPr txBox="1"/>
      </xdr:nvSpPr>
      <xdr:spPr>
        <a:xfrm>
          <a:off x="14144625" y="0"/>
          <a:ext cx="2690801" cy="5933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3200" b="1">
              <a:solidFill>
                <a:schemeClr val="accent1">
                  <a:lumMod val="50000"/>
                </a:schemeClr>
              </a:solidFill>
            </a:rPr>
            <a:t>Sloan</a:t>
          </a:r>
          <a:r>
            <a:rPr lang="en-US" sz="3200" b="1" baseline="0">
              <a:solidFill>
                <a:schemeClr val="accent1">
                  <a:lumMod val="50000"/>
                </a:schemeClr>
              </a:solidFill>
            </a:rPr>
            <a:t> Brothers</a:t>
          </a:r>
          <a:endParaRPr lang="en-US" sz="3200" b="1">
            <a:solidFill>
              <a:schemeClr val="accent1">
                <a:lumMod val="50000"/>
              </a:schemeClr>
            </a:solidFill>
          </a:endParaRPr>
        </a:p>
      </xdr:txBody>
    </xdr:sp>
    <xdr:clientData/>
  </xdr:oneCellAnchor>
  <xdr:twoCellAnchor editAs="oneCell">
    <xdr:from>
      <xdr:col>14</xdr:col>
      <xdr:colOff>285750</xdr:colOff>
      <xdr:row>42</xdr:row>
      <xdr:rowOff>47625</xdr:rowOff>
    </xdr:from>
    <xdr:to>
      <xdr:col>25</xdr:col>
      <xdr:colOff>284912</xdr:colOff>
      <xdr:row>88</xdr:row>
      <xdr:rowOff>170339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10650" y="8048625"/>
          <a:ext cx="6704762" cy="8885714"/>
        </a:xfrm>
        <a:prstGeom prst="rect">
          <a:avLst/>
        </a:prstGeom>
      </xdr:spPr>
    </xdr:pic>
    <xdr:clientData/>
  </xdr:twoCellAnchor>
  <xdr:twoCellAnchor editAs="oneCell">
    <xdr:from>
      <xdr:col>14</xdr:col>
      <xdr:colOff>304800</xdr:colOff>
      <xdr:row>90</xdr:row>
      <xdr:rowOff>114300</xdr:rowOff>
    </xdr:from>
    <xdr:to>
      <xdr:col>25</xdr:col>
      <xdr:colOff>180152</xdr:colOff>
      <xdr:row>138</xdr:row>
      <xdr:rowOff>84586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29700" y="17259300"/>
          <a:ext cx="6580952" cy="9114286"/>
        </a:xfrm>
        <a:prstGeom prst="rect">
          <a:avLst/>
        </a:prstGeom>
      </xdr:spPr>
    </xdr:pic>
    <xdr:clientData/>
  </xdr:twoCellAnchor>
  <xdr:oneCellAnchor>
    <xdr:from>
      <xdr:col>16</xdr:col>
      <xdr:colOff>314325</xdr:colOff>
      <xdr:row>11</xdr:row>
      <xdr:rowOff>161925</xdr:rowOff>
    </xdr:from>
    <xdr:ext cx="1075615" cy="436786"/>
    <xdr:sp macro="" textlink="">
      <xdr:nvSpPr>
        <xdr:cNvPr id="13" name="TextBox 12"/>
        <xdr:cNvSpPr txBox="1"/>
      </xdr:nvSpPr>
      <xdr:spPr>
        <a:xfrm>
          <a:off x="10258425" y="2257425"/>
          <a:ext cx="1075615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KVS Power Side</a:t>
          </a:r>
        </a:p>
        <a:p>
          <a:r>
            <a:rPr lang="en-US" sz="1100"/>
            <a:t>200000 Factor</a:t>
          </a: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61</xdr:row>
          <xdr:rowOff>114300</xdr:rowOff>
        </xdr:from>
        <xdr:to>
          <xdr:col>11</xdr:col>
          <xdr:colOff>85725</xdr:colOff>
          <xdr:row>67</xdr:row>
          <xdr:rowOff>123825</xdr:rowOff>
        </xdr:to>
        <xdr:sp macro="" textlink="">
          <xdr:nvSpPr>
            <xdr:cNvPr id="47105" name="Object 1" hidden="1">
              <a:extLst>
                <a:ext uri="{63B3BB69-23CF-44E3-9099-C40C66FF867C}">
                  <a14:compatExt spid="_x0000_s47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14</xdr:col>
      <xdr:colOff>304800</xdr:colOff>
      <xdr:row>0</xdr:row>
      <xdr:rowOff>0</xdr:rowOff>
    </xdr:from>
    <xdr:to>
      <xdr:col>27</xdr:col>
      <xdr:colOff>103809</xdr:colOff>
      <xdr:row>41</xdr:row>
      <xdr:rowOff>56167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29700" y="0"/>
          <a:ext cx="7723809" cy="786666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6</xdr:row>
          <xdr:rowOff>9525</xdr:rowOff>
        </xdr:from>
        <xdr:to>
          <xdr:col>10</xdr:col>
          <xdr:colOff>285750</xdr:colOff>
          <xdr:row>8</xdr:row>
          <xdr:rowOff>19050</xdr:rowOff>
        </xdr:to>
        <xdr:sp macro="" textlink="">
          <xdr:nvSpPr>
            <xdr:cNvPr id="47106" name="Object 2" hidden="1">
              <a:extLst>
                <a:ext uri="{63B3BB69-23CF-44E3-9099-C40C66FF867C}">
                  <a14:compatExt spid="_x0000_s47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27</xdr:row>
          <xdr:rowOff>19050</xdr:rowOff>
        </xdr:from>
        <xdr:to>
          <xdr:col>10</xdr:col>
          <xdr:colOff>704850</xdr:colOff>
          <xdr:row>29</xdr:row>
          <xdr:rowOff>28575</xdr:rowOff>
        </xdr:to>
        <xdr:sp macro="" textlink="">
          <xdr:nvSpPr>
            <xdr:cNvPr id="47107" name="Object 3" hidden="1">
              <a:extLst>
                <a:ext uri="{63B3BB69-23CF-44E3-9099-C40C66FF867C}">
                  <a14:compatExt spid="_x0000_s47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12</xdr:row>
          <xdr:rowOff>0</xdr:rowOff>
        </xdr:from>
        <xdr:to>
          <xdr:col>14</xdr:col>
          <xdr:colOff>180975</xdr:colOff>
          <xdr:row>14</xdr:row>
          <xdr:rowOff>38100</xdr:rowOff>
        </xdr:to>
        <xdr:sp macro="" textlink="">
          <xdr:nvSpPr>
            <xdr:cNvPr id="47108" name="Object 4" hidden="1">
              <a:extLst>
                <a:ext uri="{63B3BB69-23CF-44E3-9099-C40C66FF867C}">
                  <a14:compatExt spid="_x0000_s47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142875</xdr:colOff>
          <xdr:row>16</xdr:row>
          <xdr:rowOff>95250</xdr:rowOff>
        </xdr:from>
        <xdr:to>
          <xdr:col>14</xdr:col>
          <xdr:colOff>257175</xdr:colOff>
          <xdr:row>18</xdr:row>
          <xdr:rowOff>133350</xdr:rowOff>
        </xdr:to>
        <xdr:sp macro="" textlink="">
          <xdr:nvSpPr>
            <xdr:cNvPr id="47109" name="Object 5" hidden="1">
              <a:extLst>
                <a:ext uri="{63B3BB69-23CF-44E3-9099-C40C66FF867C}">
                  <a14:compatExt spid="_x0000_s47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30</xdr:row>
          <xdr:rowOff>9525</xdr:rowOff>
        </xdr:from>
        <xdr:to>
          <xdr:col>11</xdr:col>
          <xdr:colOff>304800</xdr:colOff>
          <xdr:row>32</xdr:row>
          <xdr:rowOff>47625</xdr:rowOff>
        </xdr:to>
        <xdr:sp macro="" textlink="">
          <xdr:nvSpPr>
            <xdr:cNvPr id="47110" name="Object 6" hidden="1">
              <a:extLst>
                <a:ext uri="{63B3BB69-23CF-44E3-9099-C40C66FF867C}">
                  <a14:compatExt spid="_x0000_s47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oneCellAnchor>
    <xdr:from>
      <xdr:col>22</xdr:col>
      <xdr:colOff>533400</xdr:colOff>
      <xdr:row>0</xdr:row>
      <xdr:rowOff>0</xdr:rowOff>
    </xdr:from>
    <xdr:ext cx="2690801" cy="593304"/>
    <xdr:sp macro="" textlink="">
      <xdr:nvSpPr>
        <xdr:cNvPr id="10" name="TextBox 9"/>
        <xdr:cNvSpPr txBox="1"/>
      </xdr:nvSpPr>
      <xdr:spPr>
        <a:xfrm>
          <a:off x="14135100" y="0"/>
          <a:ext cx="2690801" cy="5933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3200" b="1">
              <a:solidFill>
                <a:schemeClr val="accent1">
                  <a:lumMod val="50000"/>
                </a:schemeClr>
              </a:solidFill>
            </a:rPr>
            <a:t>Sloan</a:t>
          </a:r>
          <a:r>
            <a:rPr lang="en-US" sz="3200" b="1" baseline="0">
              <a:solidFill>
                <a:schemeClr val="accent1">
                  <a:lumMod val="50000"/>
                </a:schemeClr>
              </a:solidFill>
            </a:rPr>
            <a:t> Brothers</a:t>
          </a:r>
          <a:endParaRPr lang="en-US" sz="3200" b="1">
            <a:solidFill>
              <a:schemeClr val="accent1">
                <a:lumMod val="50000"/>
              </a:schemeClr>
            </a:solidFill>
          </a:endParaRPr>
        </a:p>
      </xdr:txBody>
    </xdr:sp>
    <xdr:clientData/>
  </xdr:oneCellAnchor>
  <xdr:twoCellAnchor editAs="oneCell">
    <xdr:from>
      <xdr:col>14</xdr:col>
      <xdr:colOff>342900</xdr:colOff>
      <xdr:row>42</xdr:row>
      <xdr:rowOff>9525</xdr:rowOff>
    </xdr:from>
    <xdr:to>
      <xdr:col>25</xdr:col>
      <xdr:colOff>342062</xdr:colOff>
      <xdr:row>88</xdr:row>
      <xdr:rowOff>132239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67800" y="8010525"/>
          <a:ext cx="6704762" cy="8885714"/>
        </a:xfrm>
        <a:prstGeom prst="rect">
          <a:avLst/>
        </a:prstGeom>
      </xdr:spPr>
    </xdr:pic>
    <xdr:clientData/>
  </xdr:twoCellAnchor>
  <xdr:twoCellAnchor editAs="oneCell">
    <xdr:from>
      <xdr:col>14</xdr:col>
      <xdr:colOff>361950</xdr:colOff>
      <xdr:row>90</xdr:row>
      <xdr:rowOff>76200</xdr:rowOff>
    </xdr:from>
    <xdr:to>
      <xdr:col>25</xdr:col>
      <xdr:colOff>237302</xdr:colOff>
      <xdr:row>138</xdr:row>
      <xdr:rowOff>46486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86850" y="17221200"/>
          <a:ext cx="6580952" cy="9114286"/>
        </a:xfrm>
        <a:prstGeom prst="rect">
          <a:avLst/>
        </a:prstGeom>
      </xdr:spPr>
    </xdr:pic>
    <xdr:clientData/>
  </xdr:twoCellAnchor>
  <xdr:oneCellAnchor>
    <xdr:from>
      <xdr:col>16</xdr:col>
      <xdr:colOff>333375</xdr:colOff>
      <xdr:row>11</xdr:row>
      <xdr:rowOff>142875</xdr:rowOff>
    </xdr:from>
    <xdr:ext cx="1075615" cy="436786"/>
    <xdr:sp macro="" textlink="">
      <xdr:nvSpPr>
        <xdr:cNvPr id="13" name="TextBox 12"/>
        <xdr:cNvSpPr txBox="1"/>
      </xdr:nvSpPr>
      <xdr:spPr>
        <a:xfrm>
          <a:off x="10277475" y="2238375"/>
          <a:ext cx="1075615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KVS Power Side</a:t>
          </a:r>
        </a:p>
        <a:p>
          <a:r>
            <a:rPr lang="en-US" sz="1100"/>
            <a:t>200000 Factor</a:t>
          </a: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61</xdr:row>
          <xdr:rowOff>114300</xdr:rowOff>
        </xdr:from>
        <xdr:to>
          <xdr:col>11</xdr:col>
          <xdr:colOff>85725</xdr:colOff>
          <xdr:row>67</xdr:row>
          <xdr:rowOff>123825</xdr:rowOff>
        </xdr:to>
        <xdr:sp macro="" textlink="">
          <xdr:nvSpPr>
            <xdr:cNvPr id="45057" name="Object 1" hidden="1">
              <a:extLst>
                <a:ext uri="{63B3BB69-23CF-44E3-9099-C40C66FF867C}">
                  <a14:compatExt spid="_x0000_s45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14</xdr:col>
      <xdr:colOff>304800</xdr:colOff>
      <xdr:row>0</xdr:row>
      <xdr:rowOff>0</xdr:rowOff>
    </xdr:from>
    <xdr:to>
      <xdr:col>27</xdr:col>
      <xdr:colOff>103809</xdr:colOff>
      <xdr:row>41</xdr:row>
      <xdr:rowOff>56167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29700" y="0"/>
          <a:ext cx="7723809" cy="786666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6</xdr:row>
          <xdr:rowOff>9525</xdr:rowOff>
        </xdr:from>
        <xdr:to>
          <xdr:col>10</xdr:col>
          <xdr:colOff>285750</xdr:colOff>
          <xdr:row>8</xdr:row>
          <xdr:rowOff>19050</xdr:rowOff>
        </xdr:to>
        <xdr:sp macro="" textlink="">
          <xdr:nvSpPr>
            <xdr:cNvPr id="45058" name="Object 2" hidden="1">
              <a:extLst>
                <a:ext uri="{63B3BB69-23CF-44E3-9099-C40C66FF867C}">
                  <a14:compatExt spid="_x0000_s45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27</xdr:row>
          <xdr:rowOff>19050</xdr:rowOff>
        </xdr:from>
        <xdr:to>
          <xdr:col>10</xdr:col>
          <xdr:colOff>704850</xdr:colOff>
          <xdr:row>29</xdr:row>
          <xdr:rowOff>28575</xdr:rowOff>
        </xdr:to>
        <xdr:sp macro="" textlink="">
          <xdr:nvSpPr>
            <xdr:cNvPr id="45059" name="Object 3" hidden="1">
              <a:extLst>
                <a:ext uri="{63B3BB69-23CF-44E3-9099-C40C66FF867C}">
                  <a14:compatExt spid="_x0000_s45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12</xdr:row>
          <xdr:rowOff>0</xdr:rowOff>
        </xdr:from>
        <xdr:to>
          <xdr:col>14</xdr:col>
          <xdr:colOff>180975</xdr:colOff>
          <xdr:row>14</xdr:row>
          <xdr:rowOff>38100</xdr:rowOff>
        </xdr:to>
        <xdr:sp macro="" textlink="">
          <xdr:nvSpPr>
            <xdr:cNvPr id="45060" name="Object 4" hidden="1">
              <a:extLst>
                <a:ext uri="{63B3BB69-23CF-44E3-9099-C40C66FF867C}">
                  <a14:compatExt spid="_x0000_s45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142875</xdr:colOff>
          <xdr:row>16</xdr:row>
          <xdr:rowOff>95250</xdr:rowOff>
        </xdr:from>
        <xdr:to>
          <xdr:col>14</xdr:col>
          <xdr:colOff>257175</xdr:colOff>
          <xdr:row>18</xdr:row>
          <xdr:rowOff>133350</xdr:rowOff>
        </xdr:to>
        <xdr:sp macro="" textlink="">
          <xdr:nvSpPr>
            <xdr:cNvPr id="45061" name="Object 5" hidden="1">
              <a:extLst>
                <a:ext uri="{63B3BB69-23CF-44E3-9099-C40C66FF867C}">
                  <a14:compatExt spid="_x0000_s45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30</xdr:row>
          <xdr:rowOff>9525</xdr:rowOff>
        </xdr:from>
        <xdr:to>
          <xdr:col>11</xdr:col>
          <xdr:colOff>304800</xdr:colOff>
          <xdr:row>32</xdr:row>
          <xdr:rowOff>47625</xdr:rowOff>
        </xdr:to>
        <xdr:sp macro="" textlink="">
          <xdr:nvSpPr>
            <xdr:cNvPr id="45062" name="Object 6" hidden="1">
              <a:extLst>
                <a:ext uri="{63B3BB69-23CF-44E3-9099-C40C66FF867C}">
                  <a14:compatExt spid="_x0000_s45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oneCellAnchor>
    <xdr:from>
      <xdr:col>22</xdr:col>
      <xdr:colOff>533400</xdr:colOff>
      <xdr:row>0</xdr:row>
      <xdr:rowOff>0</xdr:rowOff>
    </xdr:from>
    <xdr:ext cx="2690801" cy="593304"/>
    <xdr:sp macro="" textlink="">
      <xdr:nvSpPr>
        <xdr:cNvPr id="9" name="TextBox 8"/>
        <xdr:cNvSpPr txBox="1"/>
      </xdr:nvSpPr>
      <xdr:spPr>
        <a:xfrm>
          <a:off x="14135100" y="0"/>
          <a:ext cx="2690801" cy="5933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3200" b="1">
              <a:solidFill>
                <a:schemeClr val="accent1">
                  <a:lumMod val="50000"/>
                </a:schemeClr>
              </a:solidFill>
            </a:rPr>
            <a:t>Sloan</a:t>
          </a:r>
          <a:r>
            <a:rPr lang="en-US" sz="3200" b="1" baseline="0">
              <a:solidFill>
                <a:schemeClr val="accent1">
                  <a:lumMod val="50000"/>
                </a:schemeClr>
              </a:solidFill>
            </a:rPr>
            <a:t> Brothers</a:t>
          </a:r>
          <a:endParaRPr lang="en-US" sz="3200" b="1">
            <a:solidFill>
              <a:schemeClr val="accent1">
                <a:lumMod val="50000"/>
              </a:schemeClr>
            </a:solidFill>
          </a:endParaRPr>
        </a:p>
      </xdr:txBody>
    </xdr:sp>
    <xdr:clientData/>
  </xdr:oneCellAnchor>
  <xdr:twoCellAnchor editAs="oneCell">
    <xdr:from>
      <xdr:col>14</xdr:col>
      <xdr:colOff>304800</xdr:colOff>
      <xdr:row>42</xdr:row>
      <xdr:rowOff>0</xdr:rowOff>
    </xdr:from>
    <xdr:to>
      <xdr:col>25</xdr:col>
      <xdr:colOff>303962</xdr:colOff>
      <xdr:row>88</xdr:row>
      <xdr:rowOff>122714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29700" y="8001000"/>
          <a:ext cx="6704762" cy="8885714"/>
        </a:xfrm>
        <a:prstGeom prst="rect">
          <a:avLst/>
        </a:prstGeom>
      </xdr:spPr>
    </xdr:pic>
    <xdr:clientData/>
  </xdr:twoCellAnchor>
  <xdr:twoCellAnchor editAs="oneCell">
    <xdr:from>
      <xdr:col>14</xdr:col>
      <xdr:colOff>323850</xdr:colOff>
      <xdr:row>90</xdr:row>
      <xdr:rowOff>66675</xdr:rowOff>
    </xdr:from>
    <xdr:to>
      <xdr:col>25</xdr:col>
      <xdr:colOff>199202</xdr:colOff>
      <xdr:row>138</xdr:row>
      <xdr:rowOff>36961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48750" y="17211675"/>
          <a:ext cx="6580952" cy="9114286"/>
        </a:xfrm>
        <a:prstGeom prst="rect">
          <a:avLst/>
        </a:prstGeom>
      </xdr:spPr>
    </xdr:pic>
    <xdr:clientData/>
  </xdr:twoCellAnchor>
  <xdr:oneCellAnchor>
    <xdr:from>
      <xdr:col>16</xdr:col>
      <xdr:colOff>352425</xdr:colOff>
      <xdr:row>11</xdr:row>
      <xdr:rowOff>161925</xdr:rowOff>
    </xdr:from>
    <xdr:ext cx="1075615" cy="436786"/>
    <xdr:sp macro="" textlink="">
      <xdr:nvSpPr>
        <xdr:cNvPr id="12" name="TextBox 11"/>
        <xdr:cNvSpPr txBox="1"/>
      </xdr:nvSpPr>
      <xdr:spPr>
        <a:xfrm>
          <a:off x="10296525" y="2257425"/>
          <a:ext cx="1075615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KVS Power Side</a:t>
          </a:r>
        </a:p>
        <a:p>
          <a:r>
            <a:rPr lang="en-US" sz="1100"/>
            <a:t>200000 Factor</a:t>
          </a:r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60</xdr:row>
          <xdr:rowOff>47625</xdr:rowOff>
        </xdr:from>
        <xdr:to>
          <xdr:col>11</xdr:col>
          <xdr:colOff>85725</xdr:colOff>
          <xdr:row>66</xdr:row>
          <xdr:rowOff>57150</xdr:rowOff>
        </xdr:to>
        <xdr:sp macro="" textlink="">
          <xdr:nvSpPr>
            <xdr:cNvPr id="48129" name="Object 1" hidden="1">
              <a:extLst>
                <a:ext uri="{63B3BB69-23CF-44E3-9099-C40C66FF867C}">
                  <a14:compatExt spid="_x0000_s48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14</xdr:col>
      <xdr:colOff>304800</xdr:colOff>
      <xdr:row>0</xdr:row>
      <xdr:rowOff>0</xdr:rowOff>
    </xdr:from>
    <xdr:to>
      <xdr:col>27</xdr:col>
      <xdr:colOff>103809</xdr:colOff>
      <xdr:row>41</xdr:row>
      <xdr:rowOff>56167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29700" y="0"/>
          <a:ext cx="7723809" cy="786666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6</xdr:row>
          <xdr:rowOff>9525</xdr:rowOff>
        </xdr:from>
        <xdr:to>
          <xdr:col>10</xdr:col>
          <xdr:colOff>285750</xdr:colOff>
          <xdr:row>8</xdr:row>
          <xdr:rowOff>19050</xdr:rowOff>
        </xdr:to>
        <xdr:sp macro="" textlink="">
          <xdr:nvSpPr>
            <xdr:cNvPr id="48130" name="Object 2" hidden="1">
              <a:extLst>
                <a:ext uri="{63B3BB69-23CF-44E3-9099-C40C66FF867C}">
                  <a14:compatExt spid="_x0000_s48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27</xdr:row>
          <xdr:rowOff>19050</xdr:rowOff>
        </xdr:from>
        <xdr:to>
          <xdr:col>10</xdr:col>
          <xdr:colOff>704850</xdr:colOff>
          <xdr:row>29</xdr:row>
          <xdr:rowOff>28575</xdr:rowOff>
        </xdr:to>
        <xdr:sp macro="" textlink="">
          <xdr:nvSpPr>
            <xdr:cNvPr id="48131" name="Object 3" hidden="1">
              <a:extLst>
                <a:ext uri="{63B3BB69-23CF-44E3-9099-C40C66FF867C}">
                  <a14:compatExt spid="_x0000_s48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12</xdr:row>
          <xdr:rowOff>0</xdr:rowOff>
        </xdr:from>
        <xdr:to>
          <xdr:col>14</xdr:col>
          <xdr:colOff>180975</xdr:colOff>
          <xdr:row>14</xdr:row>
          <xdr:rowOff>38100</xdr:rowOff>
        </xdr:to>
        <xdr:sp macro="" textlink="">
          <xdr:nvSpPr>
            <xdr:cNvPr id="48132" name="Object 4" hidden="1">
              <a:extLst>
                <a:ext uri="{63B3BB69-23CF-44E3-9099-C40C66FF867C}">
                  <a14:compatExt spid="_x0000_s48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142875</xdr:colOff>
          <xdr:row>16</xdr:row>
          <xdr:rowOff>95250</xdr:rowOff>
        </xdr:from>
        <xdr:to>
          <xdr:col>14</xdr:col>
          <xdr:colOff>257175</xdr:colOff>
          <xdr:row>18</xdr:row>
          <xdr:rowOff>133350</xdr:rowOff>
        </xdr:to>
        <xdr:sp macro="" textlink="">
          <xdr:nvSpPr>
            <xdr:cNvPr id="48133" name="Object 5" hidden="1">
              <a:extLst>
                <a:ext uri="{63B3BB69-23CF-44E3-9099-C40C66FF867C}">
                  <a14:compatExt spid="_x0000_s48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30</xdr:row>
          <xdr:rowOff>9525</xdr:rowOff>
        </xdr:from>
        <xdr:to>
          <xdr:col>11</xdr:col>
          <xdr:colOff>304800</xdr:colOff>
          <xdr:row>32</xdr:row>
          <xdr:rowOff>47625</xdr:rowOff>
        </xdr:to>
        <xdr:sp macro="" textlink="">
          <xdr:nvSpPr>
            <xdr:cNvPr id="48134" name="Object 6" hidden="1">
              <a:extLst>
                <a:ext uri="{63B3BB69-23CF-44E3-9099-C40C66FF867C}">
                  <a14:compatExt spid="_x0000_s48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oneCellAnchor>
    <xdr:from>
      <xdr:col>22</xdr:col>
      <xdr:colOff>561975</xdr:colOff>
      <xdr:row>0</xdr:row>
      <xdr:rowOff>0</xdr:rowOff>
    </xdr:from>
    <xdr:ext cx="2690801" cy="593304"/>
    <xdr:sp macro="" textlink="">
      <xdr:nvSpPr>
        <xdr:cNvPr id="9" name="TextBox 8"/>
        <xdr:cNvSpPr txBox="1"/>
      </xdr:nvSpPr>
      <xdr:spPr>
        <a:xfrm>
          <a:off x="14163675" y="0"/>
          <a:ext cx="2690801" cy="5933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3200" b="1">
              <a:solidFill>
                <a:schemeClr val="accent1">
                  <a:lumMod val="50000"/>
                </a:schemeClr>
              </a:solidFill>
            </a:rPr>
            <a:t>Sloan</a:t>
          </a:r>
          <a:r>
            <a:rPr lang="en-US" sz="3200" b="1" baseline="0">
              <a:solidFill>
                <a:schemeClr val="accent1">
                  <a:lumMod val="50000"/>
                </a:schemeClr>
              </a:solidFill>
            </a:rPr>
            <a:t> Brothers</a:t>
          </a:r>
          <a:endParaRPr lang="en-US" sz="3200" b="1">
            <a:solidFill>
              <a:schemeClr val="accent1">
                <a:lumMod val="50000"/>
              </a:schemeClr>
            </a:solidFill>
          </a:endParaRPr>
        </a:p>
      </xdr:txBody>
    </xdr:sp>
    <xdr:clientData/>
  </xdr:oneCellAnchor>
  <xdr:twoCellAnchor editAs="oneCell">
    <xdr:from>
      <xdr:col>14</xdr:col>
      <xdr:colOff>304800</xdr:colOff>
      <xdr:row>42</xdr:row>
      <xdr:rowOff>0</xdr:rowOff>
    </xdr:from>
    <xdr:to>
      <xdr:col>25</xdr:col>
      <xdr:colOff>303962</xdr:colOff>
      <xdr:row>88</xdr:row>
      <xdr:rowOff>122714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29700" y="8001000"/>
          <a:ext cx="6704762" cy="8885714"/>
        </a:xfrm>
        <a:prstGeom prst="rect">
          <a:avLst/>
        </a:prstGeom>
      </xdr:spPr>
    </xdr:pic>
    <xdr:clientData/>
  </xdr:twoCellAnchor>
  <xdr:twoCellAnchor editAs="oneCell">
    <xdr:from>
      <xdr:col>14</xdr:col>
      <xdr:colOff>323850</xdr:colOff>
      <xdr:row>90</xdr:row>
      <xdr:rowOff>66675</xdr:rowOff>
    </xdr:from>
    <xdr:to>
      <xdr:col>25</xdr:col>
      <xdr:colOff>199202</xdr:colOff>
      <xdr:row>138</xdr:row>
      <xdr:rowOff>36961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48750" y="17211675"/>
          <a:ext cx="6580952" cy="9114286"/>
        </a:xfrm>
        <a:prstGeom prst="rect">
          <a:avLst/>
        </a:prstGeom>
      </xdr:spPr>
    </xdr:pic>
    <xdr:clientData/>
  </xdr:twoCellAnchor>
  <xdr:oneCellAnchor>
    <xdr:from>
      <xdr:col>16</xdr:col>
      <xdr:colOff>409575</xdr:colOff>
      <xdr:row>11</xdr:row>
      <xdr:rowOff>161925</xdr:rowOff>
    </xdr:from>
    <xdr:ext cx="1075615" cy="436786"/>
    <xdr:sp macro="" textlink="">
      <xdr:nvSpPr>
        <xdr:cNvPr id="12" name="TextBox 11"/>
        <xdr:cNvSpPr txBox="1"/>
      </xdr:nvSpPr>
      <xdr:spPr>
        <a:xfrm>
          <a:off x="10353675" y="2257425"/>
          <a:ext cx="1075615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KVS Power Side</a:t>
          </a:r>
        </a:p>
        <a:p>
          <a:r>
            <a:rPr lang="en-US" sz="1100"/>
            <a:t>200000 Factor</a:t>
          </a:r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63</xdr:row>
          <xdr:rowOff>0</xdr:rowOff>
        </xdr:from>
        <xdr:to>
          <xdr:col>11</xdr:col>
          <xdr:colOff>114300</xdr:colOff>
          <xdr:row>69</xdr:row>
          <xdr:rowOff>9525</xdr:rowOff>
        </xdr:to>
        <xdr:sp macro="" textlink="">
          <xdr:nvSpPr>
            <xdr:cNvPr id="55297" name="Object 1" hidden="1">
              <a:extLst>
                <a:ext uri="{63B3BB69-23CF-44E3-9099-C40C66FF867C}">
                  <a14:compatExt spid="_x0000_s55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14</xdr:col>
      <xdr:colOff>304800</xdr:colOff>
      <xdr:row>0</xdr:row>
      <xdr:rowOff>0</xdr:rowOff>
    </xdr:from>
    <xdr:to>
      <xdr:col>27</xdr:col>
      <xdr:colOff>103809</xdr:colOff>
      <xdr:row>41</xdr:row>
      <xdr:rowOff>56167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29700" y="0"/>
          <a:ext cx="7723809" cy="786666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6</xdr:row>
          <xdr:rowOff>9525</xdr:rowOff>
        </xdr:from>
        <xdr:to>
          <xdr:col>10</xdr:col>
          <xdr:colOff>285750</xdr:colOff>
          <xdr:row>8</xdr:row>
          <xdr:rowOff>19050</xdr:rowOff>
        </xdr:to>
        <xdr:sp macro="" textlink="">
          <xdr:nvSpPr>
            <xdr:cNvPr id="55298" name="Object 2" hidden="1">
              <a:extLst>
                <a:ext uri="{63B3BB69-23CF-44E3-9099-C40C66FF867C}">
                  <a14:compatExt spid="_x0000_s55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27</xdr:row>
          <xdr:rowOff>19050</xdr:rowOff>
        </xdr:from>
        <xdr:to>
          <xdr:col>10</xdr:col>
          <xdr:colOff>704850</xdr:colOff>
          <xdr:row>29</xdr:row>
          <xdr:rowOff>28575</xdr:rowOff>
        </xdr:to>
        <xdr:sp macro="" textlink="">
          <xdr:nvSpPr>
            <xdr:cNvPr id="55299" name="Object 3" hidden="1">
              <a:extLst>
                <a:ext uri="{63B3BB69-23CF-44E3-9099-C40C66FF867C}">
                  <a14:compatExt spid="_x0000_s55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12</xdr:row>
          <xdr:rowOff>0</xdr:rowOff>
        </xdr:from>
        <xdr:to>
          <xdr:col>14</xdr:col>
          <xdr:colOff>180975</xdr:colOff>
          <xdr:row>14</xdr:row>
          <xdr:rowOff>38100</xdr:rowOff>
        </xdr:to>
        <xdr:sp macro="" textlink="">
          <xdr:nvSpPr>
            <xdr:cNvPr id="55300" name="Object 4" hidden="1">
              <a:extLst>
                <a:ext uri="{63B3BB69-23CF-44E3-9099-C40C66FF867C}">
                  <a14:compatExt spid="_x0000_s55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142875</xdr:colOff>
          <xdr:row>16</xdr:row>
          <xdr:rowOff>95250</xdr:rowOff>
        </xdr:from>
        <xdr:to>
          <xdr:col>14</xdr:col>
          <xdr:colOff>257175</xdr:colOff>
          <xdr:row>18</xdr:row>
          <xdr:rowOff>133350</xdr:rowOff>
        </xdr:to>
        <xdr:sp macro="" textlink="">
          <xdr:nvSpPr>
            <xdr:cNvPr id="55301" name="Object 5" hidden="1">
              <a:extLst>
                <a:ext uri="{63B3BB69-23CF-44E3-9099-C40C66FF867C}">
                  <a14:compatExt spid="_x0000_s55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30</xdr:row>
          <xdr:rowOff>9525</xdr:rowOff>
        </xdr:from>
        <xdr:to>
          <xdr:col>11</xdr:col>
          <xdr:colOff>304800</xdr:colOff>
          <xdr:row>32</xdr:row>
          <xdr:rowOff>47625</xdr:rowOff>
        </xdr:to>
        <xdr:sp macro="" textlink="">
          <xdr:nvSpPr>
            <xdr:cNvPr id="55302" name="Object 6" hidden="1">
              <a:extLst>
                <a:ext uri="{63B3BB69-23CF-44E3-9099-C40C66FF867C}">
                  <a14:compatExt spid="_x0000_s55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19</xdr:col>
      <xdr:colOff>180974</xdr:colOff>
      <xdr:row>41</xdr:row>
      <xdr:rowOff>123825</xdr:rowOff>
    </xdr:from>
    <xdr:to>
      <xdr:col>26</xdr:col>
      <xdr:colOff>447675</xdr:colOff>
      <xdr:row>87</xdr:row>
      <xdr:rowOff>95250</xdr:rowOff>
    </xdr:to>
    <xdr:pic>
      <xdr:nvPicPr>
        <xdr:cNvPr id="9" name="Picture 8" descr="C:\Users\markhul\Documents\MTH Sloan Bros Label w Rates.jpg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53874" y="7934325"/>
          <a:ext cx="4533901" cy="873442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16</xdr:col>
      <xdr:colOff>304800</xdr:colOff>
      <xdr:row>11</xdr:row>
      <xdr:rowOff>57150</xdr:rowOff>
    </xdr:from>
    <xdr:ext cx="1075615" cy="436786"/>
    <xdr:sp macro="" textlink="">
      <xdr:nvSpPr>
        <xdr:cNvPr id="10" name="TextBox 9"/>
        <xdr:cNvSpPr txBox="1"/>
      </xdr:nvSpPr>
      <xdr:spPr>
        <a:xfrm>
          <a:off x="10248900" y="2152650"/>
          <a:ext cx="1075615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KVS Power Side</a:t>
          </a:r>
        </a:p>
        <a:p>
          <a:r>
            <a:rPr lang="en-US" sz="1100"/>
            <a:t>200000 Factor</a:t>
          </a:r>
        </a:p>
      </xdr:txBody>
    </xdr:sp>
    <xdr:clientData/>
  </xdr:oneCellAnchor>
  <xdr:oneCellAnchor>
    <xdr:from>
      <xdr:col>22</xdr:col>
      <xdr:colOff>552450</xdr:colOff>
      <xdr:row>0</xdr:row>
      <xdr:rowOff>0</xdr:rowOff>
    </xdr:from>
    <xdr:ext cx="2690801" cy="593304"/>
    <xdr:sp macro="" textlink="">
      <xdr:nvSpPr>
        <xdr:cNvPr id="11" name="TextBox 10"/>
        <xdr:cNvSpPr txBox="1"/>
      </xdr:nvSpPr>
      <xdr:spPr>
        <a:xfrm>
          <a:off x="14154150" y="0"/>
          <a:ext cx="2690801" cy="5933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3200" b="1">
              <a:solidFill>
                <a:schemeClr val="accent1">
                  <a:lumMod val="50000"/>
                </a:schemeClr>
              </a:solidFill>
            </a:rPr>
            <a:t>Sloan</a:t>
          </a:r>
          <a:r>
            <a:rPr lang="en-US" sz="3200" b="1" baseline="0">
              <a:solidFill>
                <a:schemeClr val="accent1">
                  <a:lumMod val="50000"/>
                </a:schemeClr>
              </a:solidFill>
            </a:rPr>
            <a:t> Brothers</a:t>
          </a:r>
          <a:endParaRPr lang="en-US" sz="3200" b="1">
            <a:solidFill>
              <a:schemeClr val="accent1">
                <a:lumMod val="50000"/>
              </a:schemeClr>
            </a:solidFill>
          </a:endParaRPr>
        </a:p>
      </xdr:txBody>
    </xdr:sp>
    <xdr:clientData/>
  </xdr:oneCellAnchor>
  <xdr:twoCellAnchor editAs="oneCell">
    <xdr:from>
      <xdr:col>15</xdr:col>
      <xdr:colOff>0</xdr:colOff>
      <xdr:row>89</xdr:row>
      <xdr:rowOff>0</xdr:rowOff>
    </xdr:from>
    <xdr:to>
      <xdr:col>25</xdr:col>
      <xdr:colOff>608762</xdr:colOff>
      <xdr:row>135</xdr:row>
      <xdr:rowOff>122714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34500" y="16954500"/>
          <a:ext cx="6704762" cy="8885714"/>
        </a:xfrm>
        <a:prstGeom prst="rect">
          <a:avLst/>
        </a:prstGeom>
      </xdr:spPr>
    </xdr:pic>
    <xdr:clientData/>
  </xdr:twoCellAnchor>
  <xdr:twoCellAnchor editAs="oneCell">
    <xdr:from>
      <xdr:col>15</xdr:col>
      <xdr:colOff>19050</xdr:colOff>
      <xdr:row>137</xdr:row>
      <xdr:rowOff>66675</xdr:rowOff>
    </xdr:from>
    <xdr:to>
      <xdr:col>25</xdr:col>
      <xdr:colOff>504002</xdr:colOff>
      <xdr:row>185</xdr:row>
      <xdr:rowOff>36961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353550" y="26165175"/>
          <a:ext cx="6580952" cy="911428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61</xdr:row>
          <xdr:rowOff>114300</xdr:rowOff>
        </xdr:from>
        <xdr:to>
          <xdr:col>11</xdr:col>
          <xdr:colOff>85725</xdr:colOff>
          <xdr:row>67</xdr:row>
          <xdr:rowOff>123825</xdr:rowOff>
        </xdr:to>
        <xdr:sp macro="" textlink="">
          <xdr:nvSpPr>
            <xdr:cNvPr id="87041" name="Object 1" hidden="1">
              <a:extLst>
                <a:ext uri="{63B3BB69-23CF-44E3-9099-C40C66FF867C}">
                  <a14:compatExt spid="_x0000_s87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14</xdr:col>
      <xdr:colOff>304800</xdr:colOff>
      <xdr:row>0</xdr:row>
      <xdr:rowOff>0</xdr:rowOff>
    </xdr:from>
    <xdr:to>
      <xdr:col>27</xdr:col>
      <xdr:colOff>103809</xdr:colOff>
      <xdr:row>41</xdr:row>
      <xdr:rowOff>56167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29700" y="0"/>
          <a:ext cx="7723809" cy="786666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6</xdr:row>
          <xdr:rowOff>9525</xdr:rowOff>
        </xdr:from>
        <xdr:to>
          <xdr:col>10</xdr:col>
          <xdr:colOff>285750</xdr:colOff>
          <xdr:row>8</xdr:row>
          <xdr:rowOff>19050</xdr:rowOff>
        </xdr:to>
        <xdr:sp macro="" textlink="">
          <xdr:nvSpPr>
            <xdr:cNvPr id="87042" name="Object 2" hidden="1">
              <a:extLst>
                <a:ext uri="{63B3BB69-23CF-44E3-9099-C40C66FF867C}">
                  <a14:compatExt spid="_x0000_s87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27</xdr:row>
          <xdr:rowOff>19050</xdr:rowOff>
        </xdr:from>
        <xdr:to>
          <xdr:col>10</xdr:col>
          <xdr:colOff>704850</xdr:colOff>
          <xdr:row>29</xdr:row>
          <xdr:rowOff>28575</xdr:rowOff>
        </xdr:to>
        <xdr:sp macro="" textlink="">
          <xdr:nvSpPr>
            <xdr:cNvPr id="87043" name="Object 3" hidden="1">
              <a:extLst>
                <a:ext uri="{63B3BB69-23CF-44E3-9099-C40C66FF867C}">
                  <a14:compatExt spid="_x0000_s87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12</xdr:row>
          <xdr:rowOff>0</xdr:rowOff>
        </xdr:from>
        <xdr:to>
          <xdr:col>14</xdr:col>
          <xdr:colOff>180975</xdr:colOff>
          <xdr:row>14</xdr:row>
          <xdr:rowOff>38100</xdr:rowOff>
        </xdr:to>
        <xdr:sp macro="" textlink="">
          <xdr:nvSpPr>
            <xdr:cNvPr id="87044" name="Object 4" hidden="1">
              <a:extLst>
                <a:ext uri="{63B3BB69-23CF-44E3-9099-C40C66FF867C}">
                  <a14:compatExt spid="_x0000_s87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142875</xdr:colOff>
          <xdr:row>16</xdr:row>
          <xdr:rowOff>95250</xdr:rowOff>
        </xdr:from>
        <xdr:to>
          <xdr:col>14</xdr:col>
          <xdr:colOff>257175</xdr:colOff>
          <xdr:row>18</xdr:row>
          <xdr:rowOff>133350</xdr:rowOff>
        </xdr:to>
        <xdr:sp macro="" textlink="">
          <xdr:nvSpPr>
            <xdr:cNvPr id="87045" name="Object 5" hidden="1">
              <a:extLst>
                <a:ext uri="{63B3BB69-23CF-44E3-9099-C40C66FF867C}">
                  <a14:compatExt spid="_x0000_s87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30</xdr:row>
          <xdr:rowOff>9525</xdr:rowOff>
        </xdr:from>
        <xdr:to>
          <xdr:col>11</xdr:col>
          <xdr:colOff>304800</xdr:colOff>
          <xdr:row>32</xdr:row>
          <xdr:rowOff>47625</xdr:rowOff>
        </xdr:to>
        <xdr:sp macro="" textlink="">
          <xdr:nvSpPr>
            <xdr:cNvPr id="87046" name="Object 6" hidden="1">
              <a:extLst>
                <a:ext uri="{63B3BB69-23CF-44E3-9099-C40C66FF867C}">
                  <a14:compatExt spid="_x0000_s87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oneCellAnchor>
    <xdr:from>
      <xdr:col>22</xdr:col>
      <xdr:colOff>542925</xdr:colOff>
      <xdr:row>0</xdr:row>
      <xdr:rowOff>0</xdr:rowOff>
    </xdr:from>
    <xdr:ext cx="2690801" cy="593304"/>
    <xdr:sp macro="" textlink="">
      <xdr:nvSpPr>
        <xdr:cNvPr id="9" name="TextBox 8"/>
        <xdr:cNvSpPr txBox="1"/>
      </xdr:nvSpPr>
      <xdr:spPr>
        <a:xfrm>
          <a:off x="14144625" y="0"/>
          <a:ext cx="2690801" cy="5933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3200" b="1">
              <a:solidFill>
                <a:schemeClr val="accent1">
                  <a:lumMod val="50000"/>
                </a:schemeClr>
              </a:solidFill>
            </a:rPr>
            <a:t>Sloan</a:t>
          </a:r>
          <a:r>
            <a:rPr lang="en-US" sz="3200" b="1" baseline="0">
              <a:solidFill>
                <a:schemeClr val="accent1">
                  <a:lumMod val="50000"/>
                </a:schemeClr>
              </a:solidFill>
            </a:rPr>
            <a:t> Brothers</a:t>
          </a:r>
          <a:endParaRPr lang="en-US" sz="3200" b="1">
            <a:solidFill>
              <a:schemeClr val="accent1">
                <a:lumMod val="50000"/>
              </a:schemeClr>
            </a:solidFill>
          </a:endParaRPr>
        </a:p>
      </xdr:txBody>
    </xdr:sp>
    <xdr:clientData/>
  </xdr:oneCellAnchor>
  <xdr:twoCellAnchor editAs="oneCell">
    <xdr:from>
      <xdr:col>14</xdr:col>
      <xdr:colOff>285750</xdr:colOff>
      <xdr:row>42</xdr:row>
      <xdr:rowOff>47625</xdr:rowOff>
    </xdr:from>
    <xdr:to>
      <xdr:col>25</xdr:col>
      <xdr:colOff>284912</xdr:colOff>
      <xdr:row>88</xdr:row>
      <xdr:rowOff>170339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10650" y="8048625"/>
          <a:ext cx="6704762" cy="8885714"/>
        </a:xfrm>
        <a:prstGeom prst="rect">
          <a:avLst/>
        </a:prstGeom>
      </xdr:spPr>
    </xdr:pic>
    <xdr:clientData/>
  </xdr:twoCellAnchor>
  <xdr:twoCellAnchor editAs="oneCell">
    <xdr:from>
      <xdr:col>14</xdr:col>
      <xdr:colOff>304800</xdr:colOff>
      <xdr:row>90</xdr:row>
      <xdr:rowOff>114300</xdr:rowOff>
    </xdr:from>
    <xdr:to>
      <xdr:col>25</xdr:col>
      <xdr:colOff>180152</xdr:colOff>
      <xdr:row>138</xdr:row>
      <xdr:rowOff>84586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29700" y="17259300"/>
          <a:ext cx="6580952" cy="9114286"/>
        </a:xfrm>
        <a:prstGeom prst="rect">
          <a:avLst/>
        </a:prstGeom>
      </xdr:spPr>
    </xdr:pic>
    <xdr:clientData/>
  </xdr:twoCellAnchor>
  <xdr:oneCellAnchor>
    <xdr:from>
      <xdr:col>16</xdr:col>
      <xdr:colOff>314325</xdr:colOff>
      <xdr:row>11</xdr:row>
      <xdr:rowOff>161925</xdr:rowOff>
    </xdr:from>
    <xdr:ext cx="1075615" cy="436786"/>
    <xdr:sp macro="" textlink="">
      <xdr:nvSpPr>
        <xdr:cNvPr id="12" name="TextBox 11"/>
        <xdr:cNvSpPr txBox="1"/>
      </xdr:nvSpPr>
      <xdr:spPr>
        <a:xfrm>
          <a:off x="10258425" y="2257425"/>
          <a:ext cx="1075615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KVS Power Side</a:t>
          </a:r>
        </a:p>
        <a:p>
          <a:r>
            <a:rPr lang="en-US" sz="1100"/>
            <a:t>200000 Factor</a:t>
          </a:r>
        </a:p>
      </xdr:txBody>
    </xdr:sp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61</xdr:row>
          <xdr:rowOff>114300</xdr:rowOff>
        </xdr:from>
        <xdr:to>
          <xdr:col>11</xdr:col>
          <xdr:colOff>85725</xdr:colOff>
          <xdr:row>67</xdr:row>
          <xdr:rowOff>123825</xdr:rowOff>
        </xdr:to>
        <xdr:sp macro="" textlink="">
          <xdr:nvSpPr>
            <xdr:cNvPr id="89089" name="Object 1" hidden="1">
              <a:extLst>
                <a:ext uri="{63B3BB69-23CF-44E3-9099-C40C66FF867C}">
                  <a14:compatExt spid="_x0000_s89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14</xdr:col>
      <xdr:colOff>304800</xdr:colOff>
      <xdr:row>0</xdr:row>
      <xdr:rowOff>0</xdr:rowOff>
    </xdr:from>
    <xdr:to>
      <xdr:col>27</xdr:col>
      <xdr:colOff>103809</xdr:colOff>
      <xdr:row>41</xdr:row>
      <xdr:rowOff>56167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29700" y="0"/>
          <a:ext cx="7723809" cy="786666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6</xdr:row>
          <xdr:rowOff>9525</xdr:rowOff>
        </xdr:from>
        <xdr:to>
          <xdr:col>10</xdr:col>
          <xdr:colOff>285750</xdr:colOff>
          <xdr:row>8</xdr:row>
          <xdr:rowOff>19050</xdr:rowOff>
        </xdr:to>
        <xdr:sp macro="" textlink="">
          <xdr:nvSpPr>
            <xdr:cNvPr id="89090" name="Object 2" hidden="1">
              <a:extLst>
                <a:ext uri="{63B3BB69-23CF-44E3-9099-C40C66FF867C}">
                  <a14:compatExt spid="_x0000_s89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27</xdr:row>
          <xdr:rowOff>19050</xdr:rowOff>
        </xdr:from>
        <xdr:to>
          <xdr:col>10</xdr:col>
          <xdr:colOff>704850</xdr:colOff>
          <xdr:row>29</xdr:row>
          <xdr:rowOff>28575</xdr:rowOff>
        </xdr:to>
        <xdr:sp macro="" textlink="">
          <xdr:nvSpPr>
            <xdr:cNvPr id="89091" name="Object 3" hidden="1">
              <a:extLst>
                <a:ext uri="{63B3BB69-23CF-44E3-9099-C40C66FF867C}">
                  <a14:compatExt spid="_x0000_s89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12</xdr:row>
          <xdr:rowOff>0</xdr:rowOff>
        </xdr:from>
        <xdr:to>
          <xdr:col>14</xdr:col>
          <xdr:colOff>180975</xdr:colOff>
          <xdr:row>14</xdr:row>
          <xdr:rowOff>38100</xdr:rowOff>
        </xdr:to>
        <xdr:sp macro="" textlink="">
          <xdr:nvSpPr>
            <xdr:cNvPr id="89092" name="Object 4" hidden="1">
              <a:extLst>
                <a:ext uri="{63B3BB69-23CF-44E3-9099-C40C66FF867C}">
                  <a14:compatExt spid="_x0000_s89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142875</xdr:colOff>
          <xdr:row>16</xdr:row>
          <xdr:rowOff>95250</xdr:rowOff>
        </xdr:from>
        <xdr:to>
          <xdr:col>14</xdr:col>
          <xdr:colOff>257175</xdr:colOff>
          <xdr:row>18</xdr:row>
          <xdr:rowOff>133350</xdr:rowOff>
        </xdr:to>
        <xdr:sp macro="" textlink="">
          <xdr:nvSpPr>
            <xdr:cNvPr id="89093" name="Object 5" hidden="1">
              <a:extLst>
                <a:ext uri="{63B3BB69-23CF-44E3-9099-C40C66FF867C}">
                  <a14:compatExt spid="_x0000_s89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30</xdr:row>
          <xdr:rowOff>9525</xdr:rowOff>
        </xdr:from>
        <xdr:to>
          <xdr:col>11</xdr:col>
          <xdr:colOff>304800</xdr:colOff>
          <xdr:row>32</xdr:row>
          <xdr:rowOff>47625</xdr:rowOff>
        </xdr:to>
        <xdr:sp macro="" textlink="">
          <xdr:nvSpPr>
            <xdr:cNvPr id="89094" name="Object 6" hidden="1">
              <a:extLst>
                <a:ext uri="{63B3BB69-23CF-44E3-9099-C40C66FF867C}">
                  <a14:compatExt spid="_x0000_s89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oneCellAnchor>
    <xdr:from>
      <xdr:col>22</xdr:col>
      <xdr:colOff>542925</xdr:colOff>
      <xdr:row>0</xdr:row>
      <xdr:rowOff>0</xdr:rowOff>
    </xdr:from>
    <xdr:ext cx="2690801" cy="593304"/>
    <xdr:sp macro="" textlink="">
      <xdr:nvSpPr>
        <xdr:cNvPr id="9" name="TextBox 8"/>
        <xdr:cNvSpPr txBox="1"/>
      </xdr:nvSpPr>
      <xdr:spPr>
        <a:xfrm>
          <a:off x="14144625" y="0"/>
          <a:ext cx="2690801" cy="5933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3200" b="1">
              <a:solidFill>
                <a:schemeClr val="accent1">
                  <a:lumMod val="50000"/>
                </a:schemeClr>
              </a:solidFill>
            </a:rPr>
            <a:t>Sloan</a:t>
          </a:r>
          <a:r>
            <a:rPr lang="en-US" sz="3200" b="1" baseline="0">
              <a:solidFill>
                <a:schemeClr val="accent1">
                  <a:lumMod val="50000"/>
                </a:schemeClr>
              </a:solidFill>
            </a:rPr>
            <a:t> Brothers</a:t>
          </a:r>
          <a:endParaRPr lang="en-US" sz="3200" b="1">
            <a:solidFill>
              <a:schemeClr val="accent1">
                <a:lumMod val="50000"/>
              </a:schemeClr>
            </a:solidFill>
          </a:endParaRPr>
        </a:p>
      </xdr:txBody>
    </xdr:sp>
    <xdr:clientData/>
  </xdr:oneCellAnchor>
  <xdr:twoCellAnchor editAs="oneCell">
    <xdr:from>
      <xdr:col>14</xdr:col>
      <xdr:colOff>285750</xdr:colOff>
      <xdr:row>42</xdr:row>
      <xdr:rowOff>47625</xdr:rowOff>
    </xdr:from>
    <xdr:to>
      <xdr:col>25</xdr:col>
      <xdr:colOff>284912</xdr:colOff>
      <xdr:row>88</xdr:row>
      <xdr:rowOff>170339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10650" y="8048625"/>
          <a:ext cx="6704762" cy="8885714"/>
        </a:xfrm>
        <a:prstGeom prst="rect">
          <a:avLst/>
        </a:prstGeom>
      </xdr:spPr>
    </xdr:pic>
    <xdr:clientData/>
  </xdr:twoCellAnchor>
  <xdr:twoCellAnchor editAs="oneCell">
    <xdr:from>
      <xdr:col>14</xdr:col>
      <xdr:colOff>304800</xdr:colOff>
      <xdr:row>90</xdr:row>
      <xdr:rowOff>114300</xdr:rowOff>
    </xdr:from>
    <xdr:to>
      <xdr:col>25</xdr:col>
      <xdr:colOff>180152</xdr:colOff>
      <xdr:row>138</xdr:row>
      <xdr:rowOff>84586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29700" y="17259300"/>
          <a:ext cx="6580952" cy="9114286"/>
        </a:xfrm>
        <a:prstGeom prst="rect">
          <a:avLst/>
        </a:prstGeom>
      </xdr:spPr>
    </xdr:pic>
    <xdr:clientData/>
  </xdr:twoCellAnchor>
  <xdr:oneCellAnchor>
    <xdr:from>
      <xdr:col>16</xdr:col>
      <xdr:colOff>314325</xdr:colOff>
      <xdr:row>11</xdr:row>
      <xdr:rowOff>161925</xdr:rowOff>
    </xdr:from>
    <xdr:ext cx="1075615" cy="436786"/>
    <xdr:sp macro="" textlink="">
      <xdr:nvSpPr>
        <xdr:cNvPr id="12" name="TextBox 11"/>
        <xdr:cNvSpPr txBox="1"/>
      </xdr:nvSpPr>
      <xdr:spPr>
        <a:xfrm>
          <a:off x="10258425" y="2257425"/>
          <a:ext cx="1075615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KVS Power Side</a:t>
          </a:r>
        </a:p>
        <a:p>
          <a:r>
            <a:rPr lang="en-US" sz="1100"/>
            <a:t>200000 Factor</a:t>
          </a:r>
        </a:p>
      </xdr:txBody>
    </xdr:sp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61</xdr:row>
          <xdr:rowOff>114300</xdr:rowOff>
        </xdr:from>
        <xdr:to>
          <xdr:col>11</xdr:col>
          <xdr:colOff>85725</xdr:colOff>
          <xdr:row>67</xdr:row>
          <xdr:rowOff>123825</xdr:rowOff>
        </xdr:to>
        <xdr:sp macro="" textlink="">
          <xdr:nvSpPr>
            <xdr:cNvPr id="84993" name="Object 1" hidden="1">
              <a:extLst>
                <a:ext uri="{63B3BB69-23CF-44E3-9099-C40C66FF867C}">
                  <a14:compatExt spid="_x0000_s84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14</xdr:col>
      <xdr:colOff>304800</xdr:colOff>
      <xdr:row>0</xdr:row>
      <xdr:rowOff>0</xdr:rowOff>
    </xdr:from>
    <xdr:to>
      <xdr:col>27</xdr:col>
      <xdr:colOff>103809</xdr:colOff>
      <xdr:row>41</xdr:row>
      <xdr:rowOff>56167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29700" y="0"/>
          <a:ext cx="7723809" cy="786666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6</xdr:row>
          <xdr:rowOff>9525</xdr:rowOff>
        </xdr:from>
        <xdr:to>
          <xdr:col>10</xdr:col>
          <xdr:colOff>285750</xdr:colOff>
          <xdr:row>8</xdr:row>
          <xdr:rowOff>19050</xdr:rowOff>
        </xdr:to>
        <xdr:sp macro="" textlink="">
          <xdr:nvSpPr>
            <xdr:cNvPr id="84994" name="Object 2" hidden="1">
              <a:extLst>
                <a:ext uri="{63B3BB69-23CF-44E3-9099-C40C66FF867C}">
                  <a14:compatExt spid="_x0000_s84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27</xdr:row>
          <xdr:rowOff>19050</xdr:rowOff>
        </xdr:from>
        <xdr:to>
          <xdr:col>10</xdr:col>
          <xdr:colOff>704850</xdr:colOff>
          <xdr:row>29</xdr:row>
          <xdr:rowOff>28575</xdr:rowOff>
        </xdr:to>
        <xdr:sp macro="" textlink="">
          <xdr:nvSpPr>
            <xdr:cNvPr id="84995" name="Object 3" hidden="1">
              <a:extLst>
                <a:ext uri="{63B3BB69-23CF-44E3-9099-C40C66FF867C}">
                  <a14:compatExt spid="_x0000_s84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12</xdr:row>
          <xdr:rowOff>0</xdr:rowOff>
        </xdr:from>
        <xdr:to>
          <xdr:col>14</xdr:col>
          <xdr:colOff>180975</xdr:colOff>
          <xdr:row>14</xdr:row>
          <xdr:rowOff>38100</xdr:rowOff>
        </xdr:to>
        <xdr:sp macro="" textlink="">
          <xdr:nvSpPr>
            <xdr:cNvPr id="84996" name="Object 4" hidden="1">
              <a:extLst>
                <a:ext uri="{63B3BB69-23CF-44E3-9099-C40C66FF867C}">
                  <a14:compatExt spid="_x0000_s84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142875</xdr:colOff>
          <xdr:row>16</xdr:row>
          <xdr:rowOff>95250</xdr:rowOff>
        </xdr:from>
        <xdr:to>
          <xdr:col>14</xdr:col>
          <xdr:colOff>257175</xdr:colOff>
          <xdr:row>18</xdr:row>
          <xdr:rowOff>133350</xdr:rowOff>
        </xdr:to>
        <xdr:sp macro="" textlink="">
          <xdr:nvSpPr>
            <xdr:cNvPr id="84997" name="Object 5" hidden="1">
              <a:extLst>
                <a:ext uri="{63B3BB69-23CF-44E3-9099-C40C66FF867C}">
                  <a14:compatExt spid="_x0000_s84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30</xdr:row>
          <xdr:rowOff>9525</xdr:rowOff>
        </xdr:from>
        <xdr:to>
          <xdr:col>11</xdr:col>
          <xdr:colOff>304800</xdr:colOff>
          <xdr:row>32</xdr:row>
          <xdr:rowOff>47625</xdr:rowOff>
        </xdr:to>
        <xdr:sp macro="" textlink="">
          <xdr:nvSpPr>
            <xdr:cNvPr id="84998" name="Object 6" hidden="1">
              <a:extLst>
                <a:ext uri="{63B3BB69-23CF-44E3-9099-C40C66FF867C}">
                  <a14:compatExt spid="_x0000_s84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oneCellAnchor>
    <xdr:from>
      <xdr:col>22</xdr:col>
      <xdr:colOff>542925</xdr:colOff>
      <xdr:row>0</xdr:row>
      <xdr:rowOff>0</xdr:rowOff>
    </xdr:from>
    <xdr:ext cx="2690801" cy="593304"/>
    <xdr:sp macro="" textlink="">
      <xdr:nvSpPr>
        <xdr:cNvPr id="9" name="TextBox 8"/>
        <xdr:cNvSpPr txBox="1"/>
      </xdr:nvSpPr>
      <xdr:spPr>
        <a:xfrm>
          <a:off x="14144625" y="0"/>
          <a:ext cx="2690801" cy="5933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3200" b="1">
              <a:solidFill>
                <a:schemeClr val="accent1">
                  <a:lumMod val="50000"/>
                </a:schemeClr>
              </a:solidFill>
            </a:rPr>
            <a:t>Sloan</a:t>
          </a:r>
          <a:r>
            <a:rPr lang="en-US" sz="3200" b="1" baseline="0">
              <a:solidFill>
                <a:schemeClr val="accent1">
                  <a:lumMod val="50000"/>
                </a:schemeClr>
              </a:solidFill>
            </a:rPr>
            <a:t> Brothers</a:t>
          </a:r>
          <a:endParaRPr lang="en-US" sz="3200" b="1">
            <a:solidFill>
              <a:schemeClr val="accent1">
                <a:lumMod val="50000"/>
              </a:schemeClr>
            </a:solidFill>
          </a:endParaRPr>
        </a:p>
      </xdr:txBody>
    </xdr:sp>
    <xdr:clientData/>
  </xdr:oneCellAnchor>
  <xdr:twoCellAnchor editAs="oneCell">
    <xdr:from>
      <xdr:col>14</xdr:col>
      <xdr:colOff>285750</xdr:colOff>
      <xdr:row>42</xdr:row>
      <xdr:rowOff>47625</xdr:rowOff>
    </xdr:from>
    <xdr:to>
      <xdr:col>25</xdr:col>
      <xdr:colOff>284912</xdr:colOff>
      <xdr:row>88</xdr:row>
      <xdr:rowOff>170339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10650" y="8048625"/>
          <a:ext cx="6704762" cy="8885714"/>
        </a:xfrm>
        <a:prstGeom prst="rect">
          <a:avLst/>
        </a:prstGeom>
      </xdr:spPr>
    </xdr:pic>
    <xdr:clientData/>
  </xdr:twoCellAnchor>
  <xdr:twoCellAnchor editAs="oneCell">
    <xdr:from>
      <xdr:col>14</xdr:col>
      <xdr:colOff>304800</xdr:colOff>
      <xdr:row>90</xdr:row>
      <xdr:rowOff>114300</xdr:rowOff>
    </xdr:from>
    <xdr:to>
      <xdr:col>25</xdr:col>
      <xdr:colOff>180152</xdr:colOff>
      <xdr:row>138</xdr:row>
      <xdr:rowOff>84586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29700" y="17259300"/>
          <a:ext cx="6580952" cy="9114286"/>
        </a:xfrm>
        <a:prstGeom prst="rect">
          <a:avLst/>
        </a:prstGeom>
      </xdr:spPr>
    </xdr:pic>
    <xdr:clientData/>
  </xdr:twoCellAnchor>
  <xdr:oneCellAnchor>
    <xdr:from>
      <xdr:col>16</xdr:col>
      <xdr:colOff>314325</xdr:colOff>
      <xdr:row>11</xdr:row>
      <xdr:rowOff>161925</xdr:rowOff>
    </xdr:from>
    <xdr:ext cx="1075615" cy="436786"/>
    <xdr:sp macro="" textlink="">
      <xdr:nvSpPr>
        <xdr:cNvPr id="12" name="TextBox 11"/>
        <xdr:cNvSpPr txBox="1"/>
      </xdr:nvSpPr>
      <xdr:spPr>
        <a:xfrm>
          <a:off x="10258425" y="2257425"/>
          <a:ext cx="1075615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KVS Power Side</a:t>
          </a:r>
        </a:p>
        <a:p>
          <a:r>
            <a:rPr lang="en-US" sz="1100"/>
            <a:t>200000 Factor</a:t>
          </a:r>
        </a:p>
      </xdr:txBody>
    </xdr:sp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61</xdr:row>
          <xdr:rowOff>114300</xdr:rowOff>
        </xdr:from>
        <xdr:to>
          <xdr:col>11</xdr:col>
          <xdr:colOff>85725</xdr:colOff>
          <xdr:row>67</xdr:row>
          <xdr:rowOff>123825</xdr:rowOff>
        </xdr:to>
        <xdr:sp macro="" textlink="">
          <xdr:nvSpPr>
            <xdr:cNvPr id="86017" name="Object 1" hidden="1">
              <a:extLst>
                <a:ext uri="{63B3BB69-23CF-44E3-9099-C40C66FF867C}">
                  <a14:compatExt spid="_x0000_s86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14</xdr:col>
      <xdr:colOff>304800</xdr:colOff>
      <xdr:row>0</xdr:row>
      <xdr:rowOff>0</xdr:rowOff>
    </xdr:from>
    <xdr:to>
      <xdr:col>27</xdr:col>
      <xdr:colOff>103809</xdr:colOff>
      <xdr:row>41</xdr:row>
      <xdr:rowOff>56167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29700" y="0"/>
          <a:ext cx="7723809" cy="786666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6</xdr:row>
          <xdr:rowOff>9525</xdr:rowOff>
        </xdr:from>
        <xdr:to>
          <xdr:col>10</xdr:col>
          <xdr:colOff>285750</xdr:colOff>
          <xdr:row>8</xdr:row>
          <xdr:rowOff>19050</xdr:rowOff>
        </xdr:to>
        <xdr:sp macro="" textlink="">
          <xdr:nvSpPr>
            <xdr:cNvPr id="86018" name="Object 2" hidden="1">
              <a:extLst>
                <a:ext uri="{63B3BB69-23CF-44E3-9099-C40C66FF867C}">
                  <a14:compatExt spid="_x0000_s86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27</xdr:row>
          <xdr:rowOff>19050</xdr:rowOff>
        </xdr:from>
        <xdr:to>
          <xdr:col>10</xdr:col>
          <xdr:colOff>704850</xdr:colOff>
          <xdr:row>29</xdr:row>
          <xdr:rowOff>28575</xdr:rowOff>
        </xdr:to>
        <xdr:sp macro="" textlink="">
          <xdr:nvSpPr>
            <xdr:cNvPr id="86019" name="Object 3" hidden="1">
              <a:extLst>
                <a:ext uri="{63B3BB69-23CF-44E3-9099-C40C66FF867C}">
                  <a14:compatExt spid="_x0000_s86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12</xdr:row>
          <xdr:rowOff>0</xdr:rowOff>
        </xdr:from>
        <xdr:to>
          <xdr:col>14</xdr:col>
          <xdr:colOff>180975</xdr:colOff>
          <xdr:row>14</xdr:row>
          <xdr:rowOff>38100</xdr:rowOff>
        </xdr:to>
        <xdr:sp macro="" textlink="">
          <xdr:nvSpPr>
            <xdr:cNvPr id="86020" name="Object 4" hidden="1">
              <a:extLst>
                <a:ext uri="{63B3BB69-23CF-44E3-9099-C40C66FF867C}">
                  <a14:compatExt spid="_x0000_s86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142875</xdr:colOff>
          <xdr:row>16</xdr:row>
          <xdr:rowOff>95250</xdr:rowOff>
        </xdr:from>
        <xdr:to>
          <xdr:col>14</xdr:col>
          <xdr:colOff>257175</xdr:colOff>
          <xdr:row>18</xdr:row>
          <xdr:rowOff>133350</xdr:rowOff>
        </xdr:to>
        <xdr:sp macro="" textlink="">
          <xdr:nvSpPr>
            <xdr:cNvPr id="86021" name="Object 5" hidden="1">
              <a:extLst>
                <a:ext uri="{63B3BB69-23CF-44E3-9099-C40C66FF867C}">
                  <a14:compatExt spid="_x0000_s86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30</xdr:row>
          <xdr:rowOff>9525</xdr:rowOff>
        </xdr:from>
        <xdr:to>
          <xdr:col>11</xdr:col>
          <xdr:colOff>304800</xdr:colOff>
          <xdr:row>32</xdr:row>
          <xdr:rowOff>47625</xdr:rowOff>
        </xdr:to>
        <xdr:sp macro="" textlink="">
          <xdr:nvSpPr>
            <xdr:cNvPr id="86022" name="Object 6" hidden="1">
              <a:extLst>
                <a:ext uri="{63B3BB69-23CF-44E3-9099-C40C66FF867C}">
                  <a14:compatExt spid="_x0000_s86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oneCellAnchor>
    <xdr:from>
      <xdr:col>22</xdr:col>
      <xdr:colOff>542925</xdr:colOff>
      <xdr:row>0</xdr:row>
      <xdr:rowOff>0</xdr:rowOff>
    </xdr:from>
    <xdr:ext cx="2690801" cy="593304"/>
    <xdr:sp macro="" textlink="">
      <xdr:nvSpPr>
        <xdr:cNvPr id="9" name="TextBox 8"/>
        <xdr:cNvSpPr txBox="1"/>
      </xdr:nvSpPr>
      <xdr:spPr>
        <a:xfrm>
          <a:off x="14144625" y="0"/>
          <a:ext cx="2690801" cy="5933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3200" b="1">
              <a:solidFill>
                <a:schemeClr val="accent1">
                  <a:lumMod val="50000"/>
                </a:schemeClr>
              </a:solidFill>
            </a:rPr>
            <a:t>Sloan</a:t>
          </a:r>
          <a:r>
            <a:rPr lang="en-US" sz="3200" b="1" baseline="0">
              <a:solidFill>
                <a:schemeClr val="accent1">
                  <a:lumMod val="50000"/>
                </a:schemeClr>
              </a:solidFill>
            </a:rPr>
            <a:t> Brothers</a:t>
          </a:r>
          <a:endParaRPr lang="en-US" sz="3200" b="1">
            <a:solidFill>
              <a:schemeClr val="accent1">
                <a:lumMod val="50000"/>
              </a:schemeClr>
            </a:solidFill>
          </a:endParaRPr>
        </a:p>
      </xdr:txBody>
    </xdr:sp>
    <xdr:clientData/>
  </xdr:oneCellAnchor>
  <xdr:twoCellAnchor editAs="oneCell">
    <xdr:from>
      <xdr:col>14</xdr:col>
      <xdr:colOff>285750</xdr:colOff>
      <xdr:row>42</xdr:row>
      <xdr:rowOff>47625</xdr:rowOff>
    </xdr:from>
    <xdr:to>
      <xdr:col>25</xdr:col>
      <xdr:colOff>284912</xdr:colOff>
      <xdr:row>88</xdr:row>
      <xdr:rowOff>170339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10650" y="8048625"/>
          <a:ext cx="6704762" cy="8885714"/>
        </a:xfrm>
        <a:prstGeom prst="rect">
          <a:avLst/>
        </a:prstGeom>
      </xdr:spPr>
    </xdr:pic>
    <xdr:clientData/>
  </xdr:twoCellAnchor>
  <xdr:twoCellAnchor editAs="oneCell">
    <xdr:from>
      <xdr:col>14</xdr:col>
      <xdr:colOff>304800</xdr:colOff>
      <xdr:row>90</xdr:row>
      <xdr:rowOff>114300</xdr:rowOff>
    </xdr:from>
    <xdr:to>
      <xdr:col>25</xdr:col>
      <xdr:colOff>180152</xdr:colOff>
      <xdr:row>138</xdr:row>
      <xdr:rowOff>84586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29700" y="17259300"/>
          <a:ext cx="6580952" cy="9114286"/>
        </a:xfrm>
        <a:prstGeom prst="rect">
          <a:avLst/>
        </a:prstGeom>
      </xdr:spPr>
    </xdr:pic>
    <xdr:clientData/>
  </xdr:twoCellAnchor>
  <xdr:oneCellAnchor>
    <xdr:from>
      <xdr:col>16</xdr:col>
      <xdr:colOff>314325</xdr:colOff>
      <xdr:row>11</xdr:row>
      <xdr:rowOff>161925</xdr:rowOff>
    </xdr:from>
    <xdr:ext cx="1075615" cy="436786"/>
    <xdr:sp macro="" textlink="">
      <xdr:nvSpPr>
        <xdr:cNvPr id="12" name="TextBox 11"/>
        <xdr:cNvSpPr txBox="1"/>
      </xdr:nvSpPr>
      <xdr:spPr>
        <a:xfrm>
          <a:off x="10258425" y="2257425"/>
          <a:ext cx="1075615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KVS Power Side</a:t>
          </a:r>
        </a:p>
        <a:p>
          <a:r>
            <a:rPr lang="en-US" sz="1100"/>
            <a:t>200000 Factor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542925</xdr:colOff>
      <xdr:row>0</xdr:row>
      <xdr:rowOff>9525</xdr:rowOff>
    </xdr:from>
    <xdr:to>
      <xdr:col>25</xdr:col>
      <xdr:colOff>542087</xdr:colOff>
      <xdr:row>46</xdr:row>
      <xdr:rowOff>132239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77325" y="9525"/>
          <a:ext cx="6704762" cy="8885714"/>
        </a:xfrm>
        <a:prstGeom prst="rect">
          <a:avLst/>
        </a:prstGeom>
      </xdr:spPr>
    </xdr:pic>
    <xdr:clientData/>
  </xdr:twoCellAnchor>
  <xdr:twoCellAnchor editAs="oneCell">
    <xdr:from>
      <xdr:col>14</xdr:col>
      <xdr:colOff>561975</xdr:colOff>
      <xdr:row>48</xdr:row>
      <xdr:rowOff>76200</xdr:rowOff>
    </xdr:from>
    <xdr:to>
      <xdr:col>25</xdr:col>
      <xdr:colOff>437327</xdr:colOff>
      <xdr:row>96</xdr:row>
      <xdr:rowOff>46486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96375" y="9220200"/>
          <a:ext cx="6580952" cy="911428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43</xdr:row>
          <xdr:rowOff>95250</xdr:rowOff>
        </xdr:from>
        <xdr:to>
          <xdr:col>11</xdr:col>
          <xdr:colOff>304800</xdr:colOff>
          <xdr:row>49</xdr:row>
          <xdr:rowOff>104775</xdr:rowOff>
        </xdr:to>
        <xdr:sp macro="" textlink="">
          <xdr:nvSpPr>
            <xdr:cNvPr id="28675" name="Object 3" hidden="1">
              <a:extLst>
                <a:ext uri="{63B3BB69-23CF-44E3-9099-C40C66FF867C}">
                  <a14:compatExt spid="_x0000_s28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5</xdr:row>
          <xdr:rowOff>0</xdr:rowOff>
        </xdr:from>
        <xdr:to>
          <xdr:col>14</xdr:col>
          <xdr:colOff>371475</xdr:colOff>
          <xdr:row>7</xdr:row>
          <xdr:rowOff>38100</xdr:rowOff>
        </xdr:to>
        <xdr:sp macro="" textlink="">
          <xdr:nvSpPr>
            <xdr:cNvPr id="28681" name="Object 9" hidden="1">
              <a:extLst>
                <a:ext uri="{63B3BB69-23CF-44E3-9099-C40C66FF867C}">
                  <a14:compatExt spid="_x0000_s28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142875</xdr:colOff>
          <xdr:row>9</xdr:row>
          <xdr:rowOff>95250</xdr:rowOff>
        </xdr:from>
        <xdr:to>
          <xdr:col>14</xdr:col>
          <xdr:colOff>447675</xdr:colOff>
          <xdr:row>11</xdr:row>
          <xdr:rowOff>133350</xdr:rowOff>
        </xdr:to>
        <xdr:sp macro="" textlink="">
          <xdr:nvSpPr>
            <xdr:cNvPr id="28682" name="Object 10" hidden="1">
              <a:extLst>
                <a:ext uri="{63B3BB69-23CF-44E3-9099-C40C66FF867C}">
                  <a14:compatExt spid="_x0000_s28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76200</xdr:colOff>
          <xdr:row>62</xdr:row>
          <xdr:rowOff>19050</xdr:rowOff>
        </xdr:from>
        <xdr:to>
          <xdr:col>11</xdr:col>
          <xdr:colOff>57150</xdr:colOff>
          <xdr:row>68</xdr:row>
          <xdr:rowOff>28575</xdr:rowOff>
        </xdr:to>
        <xdr:sp macro="" textlink="">
          <xdr:nvSpPr>
            <xdr:cNvPr id="59393" name="Object 1" hidden="1">
              <a:extLst>
                <a:ext uri="{63B3BB69-23CF-44E3-9099-C40C66FF867C}">
                  <a14:compatExt spid="_x0000_s59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14</xdr:col>
      <xdr:colOff>304800</xdr:colOff>
      <xdr:row>0</xdr:row>
      <xdr:rowOff>0</xdr:rowOff>
    </xdr:from>
    <xdr:to>
      <xdr:col>27</xdr:col>
      <xdr:colOff>103809</xdr:colOff>
      <xdr:row>41</xdr:row>
      <xdr:rowOff>56167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29700" y="0"/>
          <a:ext cx="7723809" cy="786666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6</xdr:row>
          <xdr:rowOff>9525</xdr:rowOff>
        </xdr:from>
        <xdr:to>
          <xdr:col>10</xdr:col>
          <xdr:colOff>285750</xdr:colOff>
          <xdr:row>8</xdr:row>
          <xdr:rowOff>19050</xdr:rowOff>
        </xdr:to>
        <xdr:sp macro="" textlink="">
          <xdr:nvSpPr>
            <xdr:cNvPr id="59394" name="Object 2" hidden="1">
              <a:extLst>
                <a:ext uri="{63B3BB69-23CF-44E3-9099-C40C66FF867C}">
                  <a14:compatExt spid="_x0000_s59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27</xdr:row>
          <xdr:rowOff>19050</xdr:rowOff>
        </xdr:from>
        <xdr:to>
          <xdr:col>10</xdr:col>
          <xdr:colOff>704850</xdr:colOff>
          <xdr:row>29</xdr:row>
          <xdr:rowOff>28575</xdr:rowOff>
        </xdr:to>
        <xdr:sp macro="" textlink="">
          <xdr:nvSpPr>
            <xdr:cNvPr id="59395" name="Object 3" hidden="1">
              <a:extLst>
                <a:ext uri="{63B3BB69-23CF-44E3-9099-C40C66FF867C}">
                  <a14:compatExt spid="_x0000_s59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12</xdr:row>
          <xdr:rowOff>0</xdr:rowOff>
        </xdr:from>
        <xdr:to>
          <xdr:col>14</xdr:col>
          <xdr:colOff>180975</xdr:colOff>
          <xdr:row>14</xdr:row>
          <xdr:rowOff>38100</xdr:rowOff>
        </xdr:to>
        <xdr:sp macro="" textlink="">
          <xdr:nvSpPr>
            <xdr:cNvPr id="59396" name="Object 4" hidden="1">
              <a:extLst>
                <a:ext uri="{63B3BB69-23CF-44E3-9099-C40C66FF867C}">
                  <a14:compatExt spid="_x0000_s59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142875</xdr:colOff>
          <xdr:row>16</xdr:row>
          <xdr:rowOff>95250</xdr:rowOff>
        </xdr:from>
        <xdr:to>
          <xdr:col>14</xdr:col>
          <xdr:colOff>257175</xdr:colOff>
          <xdr:row>18</xdr:row>
          <xdr:rowOff>133350</xdr:rowOff>
        </xdr:to>
        <xdr:sp macro="" textlink="">
          <xdr:nvSpPr>
            <xdr:cNvPr id="59397" name="Object 5" hidden="1">
              <a:extLst>
                <a:ext uri="{63B3BB69-23CF-44E3-9099-C40C66FF867C}">
                  <a14:compatExt spid="_x0000_s59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30</xdr:row>
          <xdr:rowOff>9525</xdr:rowOff>
        </xdr:from>
        <xdr:to>
          <xdr:col>11</xdr:col>
          <xdr:colOff>304800</xdr:colOff>
          <xdr:row>32</xdr:row>
          <xdr:rowOff>47625</xdr:rowOff>
        </xdr:to>
        <xdr:sp macro="" textlink="">
          <xdr:nvSpPr>
            <xdr:cNvPr id="59398" name="Object 6" hidden="1">
              <a:extLst>
                <a:ext uri="{63B3BB69-23CF-44E3-9099-C40C66FF867C}">
                  <a14:compatExt spid="_x0000_s59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oneCellAnchor>
    <xdr:from>
      <xdr:col>16</xdr:col>
      <xdr:colOff>371475</xdr:colOff>
      <xdr:row>12</xdr:row>
      <xdr:rowOff>9525</xdr:rowOff>
    </xdr:from>
    <xdr:ext cx="1075615" cy="436786"/>
    <xdr:sp macro="" textlink="">
      <xdr:nvSpPr>
        <xdr:cNvPr id="9" name="TextBox 8"/>
        <xdr:cNvSpPr txBox="1"/>
      </xdr:nvSpPr>
      <xdr:spPr>
        <a:xfrm>
          <a:off x="10315575" y="2295525"/>
          <a:ext cx="1075615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KVS Power Side</a:t>
          </a:r>
        </a:p>
        <a:p>
          <a:r>
            <a:rPr lang="en-US" sz="1100"/>
            <a:t>200000 Factor</a:t>
          </a:r>
        </a:p>
      </xdr:txBody>
    </xdr:sp>
    <xdr:clientData/>
  </xdr:oneCellAnchor>
  <xdr:oneCellAnchor>
    <xdr:from>
      <xdr:col>22</xdr:col>
      <xdr:colOff>495300</xdr:colOff>
      <xdr:row>0</xdr:row>
      <xdr:rowOff>0</xdr:rowOff>
    </xdr:from>
    <xdr:ext cx="2690801" cy="593304"/>
    <xdr:sp macro="" textlink="">
      <xdr:nvSpPr>
        <xdr:cNvPr id="11" name="TextBox 10"/>
        <xdr:cNvSpPr txBox="1"/>
      </xdr:nvSpPr>
      <xdr:spPr>
        <a:xfrm>
          <a:off x="14097000" y="0"/>
          <a:ext cx="2690801" cy="5933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3200" b="1">
              <a:solidFill>
                <a:schemeClr val="accent1">
                  <a:lumMod val="50000"/>
                </a:schemeClr>
              </a:solidFill>
            </a:rPr>
            <a:t>Sloan</a:t>
          </a:r>
          <a:r>
            <a:rPr lang="en-US" sz="3200" b="1" baseline="0">
              <a:solidFill>
                <a:schemeClr val="accent1">
                  <a:lumMod val="50000"/>
                </a:schemeClr>
              </a:solidFill>
            </a:rPr>
            <a:t> Brothers</a:t>
          </a:r>
          <a:endParaRPr lang="en-US" sz="3200" b="1">
            <a:solidFill>
              <a:schemeClr val="accent1">
                <a:lumMod val="50000"/>
              </a:schemeClr>
            </a:solidFill>
          </a:endParaRPr>
        </a:p>
      </xdr:txBody>
    </xdr:sp>
    <xdr:clientData/>
  </xdr:oneCellAnchor>
  <xdr:twoCellAnchor editAs="oneCell">
    <xdr:from>
      <xdr:col>14</xdr:col>
      <xdr:colOff>304800</xdr:colOff>
      <xdr:row>42</xdr:row>
      <xdr:rowOff>171450</xdr:rowOff>
    </xdr:from>
    <xdr:to>
      <xdr:col>25</xdr:col>
      <xdr:colOff>303962</xdr:colOff>
      <xdr:row>89</xdr:row>
      <xdr:rowOff>103664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29700" y="8172450"/>
          <a:ext cx="6704762" cy="8885714"/>
        </a:xfrm>
        <a:prstGeom prst="rect">
          <a:avLst/>
        </a:prstGeom>
      </xdr:spPr>
    </xdr:pic>
    <xdr:clientData/>
  </xdr:twoCellAnchor>
  <xdr:twoCellAnchor editAs="oneCell">
    <xdr:from>
      <xdr:col>14</xdr:col>
      <xdr:colOff>323850</xdr:colOff>
      <xdr:row>91</xdr:row>
      <xdr:rowOff>47625</xdr:rowOff>
    </xdr:from>
    <xdr:to>
      <xdr:col>25</xdr:col>
      <xdr:colOff>199202</xdr:colOff>
      <xdr:row>139</xdr:row>
      <xdr:rowOff>17911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48750" y="17383125"/>
          <a:ext cx="6580952" cy="9114286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76200</xdr:colOff>
          <xdr:row>62</xdr:row>
          <xdr:rowOff>19050</xdr:rowOff>
        </xdr:from>
        <xdr:to>
          <xdr:col>11</xdr:col>
          <xdr:colOff>57150</xdr:colOff>
          <xdr:row>68</xdr:row>
          <xdr:rowOff>28575</xdr:rowOff>
        </xdr:to>
        <xdr:sp macro="" textlink="">
          <xdr:nvSpPr>
            <xdr:cNvPr id="60417" name="Object 1" hidden="1">
              <a:extLst>
                <a:ext uri="{63B3BB69-23CF-44E3-9099-C40C66FF867C}">
                  <a14:compatExt spid="_x0000_s60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14</xdr:col>
      <xdr:colOff>304800</xdr:colOff>
      <xdr:row>0</xdr:row>
      <xdr:rowOff>0</xdr:rowOff>
    </xdr:from>
    <xdr:to>
      <xdr:col>27</xdr:col>
      <xdr:colOff>103809</xdr:colOff>
      <xdr:row>41</xdr:row>
      <xdr:rowOff>56167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29700" y="0"/>
          <a:ext cx="7723809" cy="786666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6</xdr:row>
          <xdr:rowOff>9525</xdr:rowOff>
        </xdr:from>
        <xdr:to>
          <xdr:col>10</xdr:col>
          <xdr:colOff>285750</xdr:colOff>
          <xdr:row>8</xdr:row>
          <xdr:rowOff>19050</xdr:rowOff>
        </xdr:to>
        <xdr:sp macro="" textlink="">
          <xdr:nvSpPr>
            <xdr:cNvPr id="60418" name="Object 2" hidden="1">
              <a:extLst>
                <a:ext uri="{63B3BB69-23CF-44E3-9099-C40C66FF867C}">
                  <a14:compatExt spid="_x0000_s60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27</xdr:row>
          <xdr:rowOff>19050</xdr:rowOff>
        </xdr:from>
        <xdr:to>
          <xdr:col>10</xdr:col>
          <xdr:colOff>704850</xdr:colOff>
          <xdr:row>29</xdr:row>
          <xdr:rowOff>28575</xdr:rowOff>
        </xdr:to>
        <xdr:sp macro="" textlink="">
          <xdr:nvSpPr>
            <xdr:cNvPr id="60419" name="Object 3" hidden="1">
              <a:extLst>
                <a:ext uri="{63B3BB69-23CF-44E3-9099-C40C66FF867C}">
                  <a14:compatExt spid="_x0000_s60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12</xdr:row>
          <xdr:rowOff>0</xdr:rowOff>
        </xdr:from>
        <xdr:to>
          <xdr:col>14</xdr:col>
          <xdr:colOff>180975</xdr:colOff>
          <xdr:row>14</xdr:row>
          <xdr:rowOff>38100</xdr:rowOff>
        </xdr:to>
        <xdr:sp macro="" textlink="">
          <xdr:nvSpPr>
            <xdr:cNvPr id="60420" name="Object 4" hidden="1">
              <a:extLst>
                <a:ext uri="{63B3BB69-23CF-44E3-9099-C40C66FF867C}">
                  <a14:compatExt spid="_x0000_s60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142875</xdr:colOff>
          <xdr:row>16</xdr:row>
          <xdr:rowOff>95250</xdr:rowOff>
        </xdr:from>
        <xdr:to>
          <xdr:col>14</xdr:col>
          <xdr:colOff>257175</xdr:colOff>
          <xdr:row>18</xdr:row>
          <xdr:rowOff>133350</xdr:rowOff>
        </xdr:to>
        <xdr:sp macro="" textlink="">
          <xdr:nvSpPr>
            <xdr:cNvPr id="60421" name="Object 5" hidden="1">
              <a:extLst>
                <a:ext uri="{63B3BB69-23CF-44E3-9099-C40C66FF867C}">
                  <a14:compatExt spid="_x0000_s60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30</xdr:row>
          <xdr:rowOff>9525</xdr:rowOff>
        </xdr:from>
        <xdr:to>
          <xdr:col>11</xdr:col>
          <xdr:colOff>304800</xdr:colOff>
          <xdr:row>32</xdr:row>
          <xdr:rowOff>47625</xdr:rowOff>
        </xdr:to>
        <xdr:sp macro="" textlink="">
          <xdr:nvSpPr>
            <xdr:cNvPr id="60422" name="Object 6" hidden="1">
              <a:extLst>
                <a:ext uri="{63B3BB69-23CF-44E3-9099-C40C66FF867C}">
                  <a14:compatExt spid="_x0000_s60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oneCellAnchor>
    <xdr:from>
      <xdr:col>16</xdr:col>
      <xdr:colOff>371475</xdr:colOff>
      <xdr:row>12</xdr:row>
      <xdr:rowOff>9525</xdr:rowOff>
    </xdr:from>
    <xdr:ext cx="1075615" cy="436786"/>
    <xdr:sp macro="" textlink="">
      <xdr:nvSpPr>
        <xdr:cNvPr id="9" name="TextBox 8"/>
        <xdr:cNvSpPr txBox="1"/>
      </xdr:nvSpPr>
      <xdr:spPr>
        <a:xfrm>
          <a:off x="10315575" y="2295525"/>
          <a:ext cx="1075615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KVS Power Side</a:t>
          </a:r>
        </a:p>
        <a:p>
          <a:r>
            <a:rPr lang="en-US" sz="1100"/>
            <a:t>200000 Factor</a:t>
          </a:r>
        </a:p>
      </xdr:txBody>
    </xdr:sp>
    <xdr:clientData/>
  </xdr:oneCellAnchor>
  <xdr:oneCellAnchor>
    <xdr:from>
      <xdr:col>22</xdr:col>
      <xdr:colOff>514350</xdr:colOff>
      <xdr:row>0</xdr:row>
      <xdr:rowOff>0</xdr:rowOff>
    </xdr:from>
    <xdr:ext cx="2690801" cy="593304"/>
    <xdr:sp macro="" textlink="">
      <xdr:nvSpPr>
        <xdr:cNvPr id="11" name="TextBox 10"/>
        <xdr:cNvSpPr txBox="1"/>
      </xdr:nvSpPr>
      <xdr:spPr>
        <a:xfrm>
          <a:off x="14116050" y="0"/>
          <a:ext cx="2690801" cy="5933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3200" b="1">
              <a:solidFill>
                <a:schemeClr val="accent1">
                  <a:lumMod val="50000"/>
                </a:schemeClr>
              </a:solidFill>
            </a:rPr>
            <a:t>Sloan</a:t>
          </a:r>
          <a:r>
            <a:rPr lang="en-US" sz="3200" b="1" baseline="0">
              <a:solidFill>
                <a:schemeClr val="accent1">
                  <a:lumMod val="50000"/>
                </a:schemeClr>
              </a:solidFill>
            </a:rPr>
            <a:t> Brothers</a:t>
          </a:r>
          <a:endParaRPr lang="en-US" sz="3200" b="1">
            <a:solidFill>
              <a:schemeClr val="accent1">
                <a:lumMod val="50000"/>
              </a:schemeClr>
            </a:solidFill>
          </a:endParaRPr>
        </a:p>
      </xdr:txBody>
    </xdr:sp>
    <xdr:clientData/>
  </xdr:oneCellAnchor>
  <xdr:twoCellAnchor editAs="oneCell">
    <xdr:from>
      <xdr:col>14</xdr:col>
      <xdr:colOff>314325</xdr:colOff>
      <xdr:row>42</xdr:row>
      <xdr:rowOff>142875</xdr:rowOff>
    </xdr:from>
    <xdr:to>
      <xdr:col>25</xdr:col>
      <xdr:colOff>313487</xdr:colOff>
      <xdr:row>89</xdr:row>
      <xdr:rowOff>75089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39225" y="8143875"/>
          <a:ext cx="6704762" cy="8885714"/>
        </a:xfrm>
        <a:prstGeom prst="rect">
          <a:avLst/>
        </a:prstGeom>
      </xdr:spPr>
    </xdr:pic>
    <xdr:clientData/>
  </xdr:twoCellAnchor>
  <xdr:twoCellAnchor editAs="oneCell">
    <xdr:from>
      <xdr:col>14</xdr:col>
      <xdr:colOff>333375</xdr:colOff>
      <xdr:row>91</xdr:row>
      <xdr:rowOff>19050</xdr:rowOff>
    </xdr:from>
    <xdr:to>
      <xdr:col>25</xdr:col>
      <xdr:colOff>208727</xdr:colOff>
      <xdr:row>138</xdr:row>
      <xdr:rowOff>179836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58275" y="17354550"/>
          <a:ext cx="6580952" cy="9114286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76200</xdr:colOff>
          <xdr:row>62</xdr:row>
          <xdr:rowOff>19050</xdr:rowOff>
        </xdr:from>
        <xdr:to>
          <xdr:col>11</xdr:col>
          <xdr:colOff>57150</xdr:colOff>
          <xdr:row>68</xdr:row>
          <xdr:rowOff>28575</xdr:rowOff>
        </xdr:to>
        <xdr:sp macro="" textlink="">
          <xdr:nvSpPr>
            <xdr:cNvPr id="61441" name="Object 1" hidden="1">
              <a:extLst>
                <a:ext uri="{63B3BB69-23CF-44E3-9099-C40C66FF867C}">
                  <a14:compatExt spid="_x0000_s61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14</xdr:col>
      <xdr:colOff>304800</xdr:colOff>
      <xdr:row>0</xdr:row>
      <xdr:rowOff>0</xdr:rowOff>
    </xdr:from>
    <xdr:to>
      <xdr:col>27</xdr:col>
      <xdr:colOff>103809</xdr:colOff>
      <xdr:row>41</xdr:row>
      <xdr:rowOff>56167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29700" y="0"/>
          <a:ext cx="7723809" cy="786666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6</xdr:row>
          <xdr:rowOff>9525</xdr:rowOff>
        </xdr:from>
        <xdr:to>
          <xdr:col>10</xdr:col>
          <xdr:colOff>285750</xdr:colOff>
          <xdr:row>8</xdr:row>
          <xdr:rowOff>19050</xdr:rowOff>
        </xdr:to>
        <xdr:sp macro="" textlink="">
          <xdr:nvSpPr>
            <xdr:cNvPr id="61442" name="Object 2" hidden="1">
              <a:extLst>
                <a:ext uri="{63B3BB69-23CF-44E3-9099-C40C66FF867C}">
                  <a14:compatExt spid="_x0000_s61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27</xdr:row>
          <xdr:rowOff>19050</xdr:rowOff>
        </xdr:from>
        <xdr:to>
          <xdr:col>10</xdr:col>
          <xdr:colOff>704850</xdr:colOff>
          <xdr:row>29</xdr:row>
          <xdr:rowOff>28575</xdr:rowOff>
        </xdr:to>
        <xdr:sp macro="" textlink="">
          <xdr:nvSpPr>
            <xdr:cNvPr id="61443" name="Object 3" hidden="1">
              <a:extLst>
                <a:ext uri="{63B3BB69-23CF-44E3-9099-C40C66FF867C}">
                  <a14:compatExt spid="_x0000_s61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12</xdr:row>
          <xdr:rowOff>0</xdr:rowOff>
        </xdr:from>
        <xdr:to>
          <xdr:col>14</xdr:col>
          <xdr:colOff>180975</xdr:colOff>
          <xdr:row>14</xdr:row>
          <xdr:rowOff>38100</xdr:rowOff>
        </xdr:to>
        <xdr:sp macro="" textlink="">
          <xdr:nvSpPr>
            <xdr:cNvPr id="61444" name="Object 4" hidden="1">
              <a:extLst>
                <a:ext uri="{63B3BB69-23CF-44E3-9099-C40C66FF867C}">
                  <a14:compatExt spid="_x0000_s61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142875</xdr:colOff>
          <xdr:row>16</xdr:row>
          <xdr:rowOff>95250</xdr:rowOff>
        </xdr:from>
        <xdr:to>
          <xdr:col>14</xdr:col>
          <xdr:colOff>257175</xdr:colOff>
          <xdr:row>18</xdr:row>
          <xdr:rowOff>133350</xdr:rowOff>
        </xdr:to>
        <xdr:sp macro="" textlink="">
          <xdr:nvSpPr>
            <xdr:cNvPr id="61445" name="Object 5" hidden="1">
              <a:extLst>
                <a:ext uri="{63B3BB69-23CF-44E3-9099-C40C66FF867C}">
                  <a14:compatExt spid="_x0000_s61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30</xdr:row>
          <xdr:rowOff>9525</xdr:rowOff>
        </xdr:from>
        <xdr:to>
          <xdr:col>11</xdr:col>
          <xdr:colOff>304800</xdr:colOff>
          <xdr:row>32</xdr:row>
          <xdr:rowOff>47625</xdr:rowOff>
        </xdr:to>
        <xdr:sp macro="" textlink="">
          <xdr:nvSpPr>
            <xdr:cNvPr id="61446" name="Object 6" hidden="1">
              <a:extLst>
                <a:ext uri="{63B3BB69-23CF-44E3-9099-C40C66FF867C}">
                  <a14:compatExt spid="_x0000_s61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oneCellAnchor>
    <xdr:from>
      <xdr:col>16</xdr:col>
      <xdr:colOff>371475</xdr:colOff>
      <xdr:row>12</xdr:row>
      <xdr:rowOff>9525</xdr:rowOff>
    </xdr:from>
    <xdr:ext cx="1075615" cy="436786"/>
    <xdr:sp macro="" textlink="">
      <xdr:nvSpPr>
        <xdr:cNvPr id="9" name="TextBox 8"/>
        <xdr:cNvSpPr txBox="1"/>
      </xdr:nvSpPr>
      <xdr:spPr>
        <a:xfrm>
          <a:off x="10315575" y="2295525"/>
          <a:ext cx="1075615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KVS Power Side</a:t>
          </a:r>
        </a:p>
        <a:p>
          <a:r>
            <a:rPr lang="en-US" sz="1100"/>
            <a:t>200000 Factor</a:t>
          </a:r>
        </a:p>
      </xdr:txBody>
    </xdr:sp>
    <xdr:clientData/>
  </xdr:oneCellAnchor>
  <xdr:oneCellAnchor>
    <xdr:from>
      <xdr:col>22</xdr:col>
      <xdr:colOff>495300</xdr:colOff>
      <xdr:row>0</xdr:row>
      <xdr:rowOff>0</xdr:rowOff>
    </xdr:from>
    <xdr:ext cx="2690801" cy="593304"/>
    <xdr:sp macro="" textlink="">
      <xdr:nvSpPr>
        <xdr:cNvPr id="11" name="TextBox 10"/>
        <xdr:cNvSpPr txBox="1"/>
      </xdr:nvSpPr>
      <xdr:spPr>
        <a:xfrm>
          <a:off x="14097000" y="0"/>
          <a:ext cx="2690801" cy="5933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3200" b="1">
              <a:solidFill>
                <a:schemeClr val="accent1">
                  <a:lumMod val="50000"/>
                </a:schemeClr>
              </a:solidFill>
            </a:rPr>
            <a:t>Sloan</a:t>
          </a:r>
          <a:r>
            <a:rPr lang="en-US" sz="3200" b="1" baseline="0">
              <a:solidFill>
                <a:schemeClr val="accent1">
                  <a:lumMod val="50000"/>
                </a:schemeClr>
              </a:solidFill>
            </a:rPr>
            <a:t> Brothers</a:t>
          </a:r>
          <a:endParaRPr lang="en-US" sz="3200" b="1">
            <a:solidFill>
              <a:schemeClr val="accent1">
                <a:lumMod val="50000"/>
              </a:schemeClr>
            </a:solidFill>
          </a:endParaRPr>
        </a:p>
      </xdr:txBody>
    </xdr:sp>
    <xdr:clientData/>
  </xdr:oneCellAnchor>
  <xdr:twoCellAnchor editAs="oneCell">
    <xdr:from>
      <xdr:col>14</xdr:col>
      <xdr:colOff>276225</xdr:colOff>
      <xdr:row>43</xdr:row>
      <xdr:rowOff>0</xdr:rowOff>
    </xdr:from>
    <xdr:to>
      <xdr:col>25</xdr:col>
      <xdr:colOff>275387</xdr:colOff>
      <xdr:row>89</xdr:row>
      <xdr:rowOff>122714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01125" y="8191500"/>
          <a:ext cx="6704762" cy="8885714"/>
        </a:xfrm>
        <a:prstGeom prst="rect">
          <a:avLst/>
        </a:prstGeom>
      </xdr:spPr>
    </xdr:pic>
    <xdr:clientData/>
  </xdr:twoCellAnchor>
  <xdr:twoCellAnchor editAs="oneCell">
    <xdr:from>
      <xdr:col>14</xdr:col>
      <xdr:colOff>295275</xdr:colOff>
      <xdr:row>91</xdr:row>
      <xdr:rowOff>66675</xdr:rowOff>
    </xdr:from>
    <xdr:to>
      <xdr:col>25</xdr:col>
      <xdr:colOff>170627</xdr:colOff>
      <xdr:row>139</xdr:row>
      <xdr:rowOff>36961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20175" y="17402175"/>
          <a:ext cx="6580952" cy="9114286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61</xdr:row>
          <xdr:rowOff>114300</xdr:rowOff>
        </xdr:from>
        <xdr:to>
          <xdr:col>11</xdr:col>
          <xdr:colOff>85725</xdr:colOff>
          <xdr:row>67</xdr:row>
          <xdr:rowOff>123825</xdr:rowOff>
        </xdr:to>
        <xdr:sp macro="" textlink="">
          <xdr:nvSpPr>
            <xdr:cNvPr id="90113" name="Object 1" hidden="1">
              <a:extLst>
                <a:ext uri="{63B3BB69-23CF-44E3-9099-C40C66FF867C}">
                  <a14:compatExt spid="_x0000_s90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14</xdr:col>
      <xdr:colOff>304800</xdr:colOff>
      <xdr:row>0</xdr:row>
      <xdr:rowOff>0</xdr:rowOff>
    </xdr:from>
    <xdr:to>
      <xdr:col>27</xdr:col>
      <xdr:colOff>103809</xdr:colOff>
      <xdr:row>41</xdr:row>
      <xdr:rowOff>56167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29700" y="0"/>
          <a:ext cx="7723809" cy="786666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6</xdr:row>
          <xdr:rowOff>9525</xdr:rowOff>
        </xdr:from>
        <xdr:to>
          <xdr:col>10</xdr:col>
          <xdr:colOff>285750</xdr:colOff>
          <xdr:row>8</xdr:row>
          <xdr:rowOff>19050</xdr:rowOff>
        </xdr:to>
        <xdr:sp macro="" textlink="">
          <xdr:nvSpPr>
            <xdr:cNvPr id="90114" name="Object 2" hidden="1">
              <a:extLst>
                <a:ext uri="{63B3BB69-23CF-44E3-9099-C40C66FF867C}">
                  <a14:compatExt spid="_x0000_s90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27</xdr:row>
          <xdr:rowOff>19050</xdr:rowOff>
        </xdr:from>
        <xdr:to>
          <xdr:col>10</xdr:col>
          <xdr:colOff>704850</xdr:colOff>
          <xdr:row>29</xdr:row>
          <xdr:rowOff>28575</xdr:rowOff>
        </xdr:to>
        <xdr:sp macro="" textlink="">
          <xdr:nvSpPr>
            <xdr:cNvPr id="90115" name="Object 3" hidden="1">
              <a:extLst>
                <a:ext uri="{63B3BB69-23CF-44E3-9099-C40C66FF867C}">
                  <a14:compatExt spid="_x0000_s90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12</xdr:row>
          <xdr:rowOff>0</xdr:rowOff>
        </xdr:from>
        <xdr:to>
          <xdr:col>14</xdr:col>
          <xdr:colOff>180975</xdr:colOff>
          <xdr:row>14</xdr:row>
          <xdr:rowOff>38100</xdr:rowOff>
        </xdr:to>
        <xdr:sp macro="" textlink="">
          <xdr:nvSpPr>
            <xdr:cNvPr id="90116" name="Object 4" hidden="1">
              <a:extLst>
                <a:ext uri="{63B3BB69-23CF-44E3-9099-C40C66FF867C}">
                  <a14:compatExt spid="_x0000_s90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142875</xdr:colOff>
          <xdr:row>16</xdr:row>
          <xdr:rowOff>95250</xdr:rowOff>
        </xdr:from>
        <xdr:to>
          <xdr:col>14</xdr:col>
          <xdr:colOff>257175</xdr:colOff>
          <xdr:row>18</xdr:row>
          <xdr:rowOff>133350</xdr:rowOff>
        </xdr:to>
        <xdr:sp macro="" textlink="">
          <xdr:nvSpPr>
            <xdr:cNvPr id="90117" name="Object 5" hidden="1">
              <a:extLst>
                <a:ext uri="{63B3BB69-23CF-44E3-9099-C40C66FF867C}">
                  <a14:compatExt spid="_x0000_s90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30</xdr:row>
          <xdr:rowOff>9525</xdr:rowOff>
        </xdr:from>
        <xdr:to>
          <xdr:col>11</xdr:col>
          <xdr:colOff>304800</xdr:colOff>
          <xdr:row>32</xdr:row>
          <xdr:rowOff>47625</xdr:rowOff>
        </xdr:to>
        <xdr:sp macro="" textlink="">
          <xdr:nvSpPr>
            <xdr:cNvPr id="90118" name="Object 6" hidden="1">
              <a:extLst>
                <a:ext uri="{63B3BB69-23CF-44E3-9099-C40C66FF867C}">
                  <a14:compatExt spid="_x0000_s90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oneCellAnchor>
    <xdr:from>
      <xdr:col>22</xdr:col>
      <xdr:colOff>542925</xdr:colOff>
      <xdr:row>0</xdr:row>
      <xdr:rowOff>0</xdr:rowOff>
    </xdr:from>
    <xdr:ext cx="2690801" cy="593304"/>
    <xdr:sp macro="" textlink="">
      <xdr:nvSpPr>
        <xdr:cNvPr id="9" name="TextBox 8"/>
        <xdr:cNvSpPr txBox="1"/>
      </xdr:nvSpPr>
      <xdr:spPr>
        <a:xfrm>
          <a:off x="14144625" y="0"/>
          <a:ext cx="2690801" cy="5933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3200" b="1">
              <a:solidFill>
                <a:schemeClr val="accent1">
                  <a:lumMod val="50000"/>
                </a:schemeClr>
              </a:solidFill>
            </a:rPr>
            <a:t>Sloan</a:t>
          </a:r>
          <a:r>
            <a:rPr lang="en-US" sz="3200" b="1" baseline="0">
              <a:solidFill>
                <a:schemeClr val="accent1">
                  <a:lumMod val="50000"/>
                </a:schemeClr>
              </a:solidFill>
            </a:rPr>
            <a:t> Brothers</a:t>
          </a:r>
          <a:endParaRPr lang="en-US" sz="3200" b="1">
            <a:solidFill>
              <a:schemeClr val="accent1">
                <a:lumMod val="50000"/>
              </a:schemeClr>
            </a:solidFill>
          </a:endParaRPr>
        </a:p>
      </xdr:txBody>
    </xdr:sp>
    <xdr:clientData/>
  </xdr:oneCellAnchor>
  <xdr:twoCellAnchor editAs="oneCell">
    <xdr:from>
      <xdr:col>14</xdr:col>
      <xdr:colOff>285750</xdr:colOff>
      <xdr:row>42</xdr:row>
      <xdr:rowOff>47625</xdr:rowOff>
    </xdr:from>
    <xdr:to>
      <xdr:col>25</xdr:col>
      <xdr:colOff>284912</xdr:colOff>
      <xdr:row>88</xdr:row>
      <xdr:rowOff>170339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10650" y="8048625"/>
          <a:ext cx="6704762" cy="8885714"/>
        </a:xfrm>
        <a:prstGeom prst="rect">
          <a:avLst/>
        </a:prstGeom>
      </xdr:spPr>
    </xdr:pic>
    <xdr:clientData/>
  </xdr:twoCellAnchor>
  <xdr:twoCellAnchor editAs="oneCell">
    <xdr:from>
      <xdr:col>14</xdr:col>
      <xdr:colOff>304800</xdr:colOff>
      <xdr:row>90</xdr:row>
      <xdr:rowOff>114300</xdr:rowOff>
    </xdr:from>
    <xdr:to>
      <xdr:col>25</xdr:col>
      <xdr:colOff>180152</xdr:colOff>
      <xdr:row>138</xdr:row>
      <xdr:rowOff>84586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29700" y="17259300"/>
          <a:ext cx="6580952" cy="9114286"/>
        </a:xfrm>
        <a:prstGeom prst="rect">
          <a:avLst/>
        </a:prstGeom>
      </xdr:spPr>
    </xdr:pic>
    <xdr:clientData/>
  </xdr:twoCellAnchor>
  <xdr:oneCellAnchor>
    <xdr:from>
      <xdr:col>16</xdr:col>
      <xdr:colOff>314325</xdr:colOff>
      <xdr:row>11</xdr:row>
      <xdr:rowOff>161925</xdr:rowOff>
    </xdr:from>
    <xdr:ext cx="1075615" cy="436786"/>
    <xdr:sp macro="" textlink="">
      <xdr:nvSpPr>
        <xdr:cNvPr id="12" name="TextBox 11"/>
        <xdr:cNvSpPr txBox="1"/>
      </xdr:nvSpPr>
      <xdr:spPr>
        <a:xfrm>
          <a:off x="10258425" y="2257425"/>
          <a:ext cx="1075615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KVS Power Side</a:t>
          </a:r>
        </a:p>
        <a:p>
          <a:r>
            <a:rPr lang="en-US" sz="1100"/>
            <a:t>200000 Factor</a:t>
          </a:r>
        </a:p>
      </xdr:txBody>
    </xdr:sp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61</xdr:row>
          <xdr:rowOff>114300</xdr:rowOff>
        </xdr:from>
        <xdr:to>
          <xdr:col>11</xdr:col>
          <xdr:colOff>85725</xdr:colOff>
          <xdr:row>67</xdr:row>
          <xdr:rowOff>123825</xdr:rowOff>
        </xdr:to>
        <xdr:sp macro="" textlink="">
          <xdr:nvSpPr>
            <xdr:cNvPr id="91137" name="Object 1" hidden="1">
              <a:extLst>
                <a:ext uri="{63B3BB69-23CF-44E3-9099-C40C66FF867C}">
                  <a14:compatExt spid="_x0000_s91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14</xdr:col>
      <xdr:colOff>304800</xdr:colOff>
      <xdr:row>0</xdr:row>
      <xdr:rowOff>0</xdr:rowOff>
    </xdr:from>
    <xdr:to>
      <xdr:col>27</xdr:col>
      <xdr:colOff>103809</xdr:colOff>
      <xdr:row>41</xdr:row>
      <xdr:rowOff>56167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29700" y="0"/>
          <a:ext cx="7723809" cy="786666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6</xdr:row>
          <xdr:rowOff>9525</xdr:rowOff>
        </xdr:from>
        <xdr:to>
          <xdr:col>10</xdr:col>
          <xdr:colOff>285750</xdr:colOff>
          <xdr:row>8</xdr:row>
          <xdr:rowOff>19050</xdr:rowOff>
        </xdr:to>
        <xdr:sp macro="" textlink="">
          <xdr:nvSpPr>
            <xdr:cNvPr id="91138" name="Object 2" hidden="1">
              <a:extLst>
                <a:ext uri="{63B3BB69-23CF-44E3-9099-C40C66FF867C}">
                  <a14:compatExt spid="_x0000_s91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27</xdr:row>
          <xdr:rowOff>19050</xdr:rowOff>
        </xdr:from>
        <xdr:to>
          <xdr:col>10</xdr:col>
          <xdr:colOff>704850</xdr:colOff>
          <xdr:row>29</xdr:row>
          <xdr:rowOff>28575</xdr:rowOff>
        </xdr:to>
        <xdr:sp macro="" textlink="">
          <xdr:nvSpPr>
            <xdr:cNvPr id="91139" name="Object 3" hidden="1">
              <a:extLst>
                <a:ext uri="{63B3BB69-23CF-44E3-9099-C40C66FF867C}">
                  <a14:compatExt spid="_x0000_s91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12</xdr:row>
          <xdr:rowOff>0</xdr:rowOff>
        </xdr:from>
        <xdr:to>
          <xdr:col>14</xdr:col>
          <xdr:colOff>180975</xdr:colOff>
          <xdr:row>14</xdr:row>
          <xdr:rowOff>38100</xdr:rowOff>
        </xdr:to>
        <xdr:sp macro="" textlink="">
          <xdr:nvSpPr>
            <xdr:cNvPr id="91140" name="Object 4" hidden="1">
              <a:extLst>
                <a:ext uri="{63B3BB69-23CF-44E3-9099-C40C66FF867C}">
                  <a14:compatExt spid="_x0000_s91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142875</xdr:colOff>
          <xdr:row>16</xdr:row>
          <xdr:rowOff>95250</xdr:rowOff>
        </xdr:from>
        <xdr:to>
          <xdr:col>14</xdr:col>
          <xdr:colOff>257175</xdr:colOff>
          <xdr:row>18</xdr:row>
          <xdr:rowOff>133350</xdr:rowOff>
        </xdr:to>
        <xdr:sp macro="" textlink="">
          <xdr:nvSpPr>
            <xdr:cNvPr id="91141" name="Object 5" hidden="1">
              <a:extLst>
                <a:ext uri="{63B3BB69-23CF-44E3-9099-C40C66FF867C}">
                  <a14:compatExt spid="_x0000_s91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30</xdr:row>
          <xdr:rowOff>9525</xdr:rowOff>
        </xdr:from>
        <xdr:to>
          <xdr:col>11</xdr:col>
          <xdr:colOff>304800</xdr:colOff>
          <xdr:row>32</xdr:row>
          <xdr:rowOff>47625</xdr:rowOff>
        </xdr:to>
        <xdr:sp macro="" textlink="">
          <xdr:nvSpPr>
            <xdr:cNvPr id="91142" name="Object 6" hidden="1">
              <a:extLst>
                <a:ext uri="{63B3BB69-23CF-44E3-9099-C40C66FF867C}">
                  <a14:compatExt spid="_x0000_s91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oneCellAnchor>
    <xdr:from>
      <xdr:col>22</xdr:col>
      <xdr:colOff>542925</xdr:colOff>
      <xdr:row>0</xdr:row>
      <xdr:rowOff>0</xdr:rowOff>
    </xdr:from>
    <xdr:ext cx="2690801" cy="593304"/>
    <xdr:sp macro="" textlink="">
      <xdr:nvSpPr>
        <xdr:cNvPr id="9" name="TextBox 8"/>
        <xdr:cNvSpPr txBox="1"/>
      </xdr:nvSpPr>
      <xdr:spPr>
        <a:xfrm>
          <a:off x="14144625" y="0"/>
          <a:ext cx="2690801" cy="5933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3200" b="1">
              <a:solidFill>
                <a:schemeClr val="accent1">
                  <a:lumMod val="50000"/>
                </a:schemeClr>
              </a:solidFill>
            </a:rPr>
            <a:t>Sloan</a:t>
          </a:r>
          <a:r>
            <a:rPr lang="en-US" sz="3200" b="1" baseline="0">
              <a:solidFill>
                <a:schemeClr val="accent1">
                  <a:lumMod val="50000"/>
                </a:schemeClr>
              </a:solidFill>
            </a:rPr>
            <a:t> Brothers</a:t>
          </a:r>
          <a:endParaRPr lang="en-US" sz="3200" b="1">
            <a:solidFill>
              <a:schemeClr val="accent1">
                <a:lumMod val="50000"/>
              </a:schemeClr>
            </a:solidFill>
          </a:endParaRPr>
        </a:p>
      </xdr:txBody>
    </xdr:sp>
    <xdr:clientData/>
  </xdr:oneCellAnchor>
  <xdr:twoCellAnchor editAs="oneCell">
    <xdr:from>
      <xdr:col>14</xdr:col>
      <xdr:colOff>285750</xdr:colOff>
      <xdr:row>42</xdr:row>
      <xdr:rowOff>47625</xdr:rowOff>
    </xdr:from>
    <xdr:to>
      <xdr:col>25</xdr:col>
      <xdr:colOff>284912</xdr:colOff>
      <xdr:row>88</xdr:row>
      <xdr:rowOff>170339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10650" y="8048625"/>
          <a:ext cx="6704762" cy="8885714"/>
        </a:xfrm>
        <a:prstGeom prst="rect">
          <a:avLst/>
        </a:prstGeom>
      </xdr:spPr>
    </xdr:pic>
    <xdr:clientData/>
  </xdr:twoCellAnchor>
  <xdr:twoCellAnchor editAs="oneCell">
    <xdr:from>
      <xdr:col>14</xdr:col>
      <xdr:colOff>304800</xdr:colOff>
      <xdr:row>90</xdr:row>
      <xdr:rowOff>114300</xdr:rowOff>
    </xdr:from>
    <xdr:to>
      <xdr:col>25</xdr:col>
      <xdr:colOff>180152</xdr:colOff>
      <xdr:row>138</xdr:row>
      <xdr:rowOff>84586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29700" y="17259300"/>
          <a:ext cx="6580952" cy="9114286"/>
        </a:xfrm>
        <a:prstGeom prst="rect">
          <a:avLst/>
        </a:prstGeom>
      </xdr:spPr>
    </xdr:pic>
    <xdr:clientData/>
  </xdr:twoCellAnchor>
  <xdr:oneCellAnchor>
    <xdr:from>
      <xdr:col>16</xdr:col>
      <xdr:colOff>314325</xdr:colOff>
      <xdr:row>11</xdr:row>
      <xdr:rowOff>161925</xdr:rowOff>
    </xdr:from>
    <xdr:ext cx="1075615" cy="436786"/>
    <xdr:sp macro="" textlink="">
      <xdr:nvSpPr>
        <xdr:cNvPr id="12" name="TextBox 11"/>
        <xdr:cNvSpPr txBox="1"/>
      </xdr:nvSpPr>
      <xdr:spPr>
        <a:xfrm>
          <a:off x="10258425" y="2257425"/>
          <a:ext cx="1075615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KVS Power Side</a:t>
          </a:r>
        </a:p>
        <a:p>
          <a:r>
            <a:rPr lang="en-US" sz="1100"/>
            <a:t>200000 Factor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63</xdr:row>
          <xdr:rowOff>0</xdr:rowOff>
        </xdr:from>
        <xdr:to>
          <xdr:col>11</xdr:col>
          <xdr:colOff>114300</xdr:colOff>
          <xdr:row>69</xdr:row>
          <xdr:rowOff>9525</xdr:rowOff>
        </xdr:to>
        <xdr:sp macro="" textlink="">
          <xdr:nvSpPr>
            <xdr:cNvPr id="66561" name="Object 1" hidden="1">
              <a:extLst>
                <a:ext uri="{63B3BB69-23CF-44E3-9099-C40C66FF867C}">
                  <a14:compatExt spid="_x0000_s66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14</xdr:col>
      <xdr:colOff>304800</xdr:colOff>
      <xdr:row>0</xdr:row>
      <xdr:rowOff>0</xdr:rowOff>
    </xdr:from>
    <xdr:to>
      <xdr:col>27</xdr:col>
      <xdr:colOff>103809</xdr:colOff>
      <xdr:row>41</xdr:row>
      <xdr:rowOff>56167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29700" y="0"/>
          <a:ext cx="7723809" cy="786666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6</xdr:row>
          <xdr:rowOff>9525</xdr:rowOff>
        </xdr:from>
        <xdr:to>
          <xdr:col>10</xdr:col>
          <xdr:colOff>285750</xdr:colOff>
          <xdr:row>8</xdr:row>
          <xdr:rowOff>19050</xdr:rowOff>
        </xdr:to>
        <xdr:sp macro="" textlink="">
          <xdr:nvSpPr>
            <xdr:cNvPr id="66562" name="Object 2" hidden="1">
              <a:extLst>
                <a:ext uri="{63B3BB69-23CF-44E3-9099-C40C66FF867C}">
                  <a14:compatExt spid="_x0000_s66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27</xdr:row>
          <xdr:rowOff>19050</xdr:rowOff>
        </xdr:from>
        <xdr:to>
          <xdr:col>10</xdr:col>
          <xdr:colOff>704850</xdr:colOff>
          <xdr:row>29</xdr:row>
          <xdr:rowOff>28575</xdr:rowOff>
        </xdr:to>
        <xdr:sp macro="" textlink="">
          <xdr:nvSpPr>
            <xdr:cNvPr id="66563" name="Object 3" hidden="1">
              <a:extLst>
                <a:ext uri="{63B3BB69-23CF-44E3-9099-C40C66FF867C}">
                  <a14:compatExt spid="_x0000_s66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12</xdr:row>
          <xdr:rowOff>0</xdr:rowOff>
        </xdr:from>
        <xdr:to>
          <xdr:col>14</xdr:col>
          <xdr:colOff>180975</xdr:colOff>
          <xdr:row>14</xdr:row>
          <xdr:rowOff>38100</xdr:rowOff>
        </xdr:to>
        <xdr:sp macro="" textlink="">
          <xdr:nvSpPr>
            <xdr:cNvPr id="66564" name="Object 4" hidden="1">
              <a:extLst>
                <a:ext uri="{63B3BB69-23CF-44E3-9099-C40C66FF867C}">
                  <a14:compatExt spid="_x0000_s66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142875</xdr:colOff>
          <xdr:row>16</xdr:row>
          <xdr:rowOff>95250</xdr:rowOff>
        </xdr:from>
        <xdr:to>
          <xdr:col>14</xdr:col>
          <xdr:colOff>257175</xdr:colOff>
          <xdr:row>18</xdr:row>
          <xdr:rowOff>133350</xdr:rowOff>
        </xdr:to>
        <xdr:sp macro="" textlink="">
          <xdr:nvSpPr>
            <xdr:cNvPr id="66565" name="Object 5" hidden="1">
              <a:extLst>
                <a:ext uri="{63B3BB69-23CF-44E3-9099-C40C66FF867C}">
                  <a14:compatExt spid="_x0000_s66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30</xdr:row>
          <xdr:rowOff>9525</xdr:rowOff>
        </xdr:from>
        <xdr:to>
          <xdr:col>11</xdr:col>
          <xdr:colOff>304800</xdr:colOff>
          <xdr:row>32</xdr:row>
          <xdr:rowOff>47625</xdr:rowOff>
        </xdr:to>
        <xdr:sp macro="" textlink="">
          <xdr:nvSpPr>
            <xdr:cNvPr id="66566" name="Object 6" hidden="1">
              <a:extLst>
                <a:ext uri="{63B3BB69-23CF-44E3-9099-C40C66FF867C}">
                  <a14:compatExt spid="_x0000_s66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19</xdr:col>
      <xdr:colOff>180974</xdr:colOff>
      <xdr:row>41</xdr:row>
      <xdr:rowOff>123825</xdr:rowOff>
    </xdr:from>
    <xdr:to>
      <xdr:col>26</xdr:col>
      <xdr:colOff>447675</xdr:colOff>
      <xdr:row>87</xdr:row>
      <xdr:rowOff>95250</xdr:rowOff>
    </xdr:to>
    <xdr:pic>
      <xdr:nvPicPr>
        <xdr:cNvPr id="9" name="Picture 8" descr="C:\Users\markhul\Documents\MTH Sloan Bros Label w Rates.jpg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53874" y="7934325"/>
          <a:ext cx="4533901" cy="873442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16</xdr:col>
      <xdr:colOff>304800</xdr:colOff>
      <xdr:row>11</xdr:row>
      <xdr:rowOff>57150</xdr:rowOff>
    </xdr:from>
    <xdr:ext cx="1075615" cy="436786"/>
    <xdr:sp macro="" textlink="">
      <xdr:nvSpPr>
        <xdr:cNvPr id="10" name="TextBox 9"/>
        <xdr:cNvSpPr txBox="1"/>
      </xdr:nvSpPr>
      <xdr:spPr>
        <a:xfrm>
          <a:off x="10248900" y="2152650"/>
          <a:ext cx="1075615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KVS Power Side</a:t>
          </a:r>
        </a:p>
        <a:p>
          <a:r>
            <a:rPr lang="en-US" sz="1100"/>
            <a:t>200000 Factor</a:t>
          </a:r>
        </a:p>
      </xdr:txBody>
    </xdr:sp>
    <xdr:clientData/>
  </xdr:oneCellAnchor>
  <xdr:oneCellAnchor>
    <xdr:from>
      <xdr:col>22</xdr:col>
      <xdr:colOff>552450</xdr:colOff>
      <xdr:row>0</xdr:row>
      <xdr:rowOff>0</xdr:rowOff>
    </xdr:from>
    <xdr:ext cx="2690801" cy="593304"/>
    <xdr:sp macro="" textlink="">
      <xdr:nvSpPr>
        <xdr:cNvPr id="11" name="TextBox 10"/>
        <xdr:cNvSpPr txBox="1"/>
      </xdr:nvSpPr>
      <xdr:spPr>
        <a:xfrm>
          <a:off x="14154150" y="0"/>
          <a:ext cx="2690801" cy="5933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3200" b="1">
              <a:solidFill>
                <a:schemeClr val="accent1">
                  <a:lumMod val="50000"/>
                </a:schemeClr>
              </a:solidFill>
            </a:rPr>
            <a:t>Sloan</a:t>
          </a:r>
          <a:r>
            <a:rPr lang="en-US" sz="3200" b="1" baseline="0">
              <a:solidFill>
                <a:schemeClr val="accent1">
                  <a:lumMod val="50000"/>
                </a:schemeClr>
              </a:solidFill>
            </a:rPr>
            <a:t> Brothers</a:t>
          </a:r>
          <a:endParaRPr lang="en-US" sz="3200" b="1">
            <a:solidFill>
              <a:schemeClr val="accent1">
                <a:lumMod val="50000"/>
              </a:schemeClr>
            </a:solidFill>
          </a:endParaRPr>
        </a:p>
      </xdr:txBody>
    </xdr:sp>
    <xdr:clientData/>
  </xdr:oneCellAnchor>
  <xdr:twoCellAnchor editAs="oneCell">
    <xdr:from>
      <xdr:col>16</xdr:col>
      <xdr:colOff>0</xdr:colOff>
      <xdr:row>89</xdr:row>
      <xdr:rowOff>0</xdr:rowOff>
    </xdr:from>
    <xdr:to>
      <xdr:col>26</xdr:col>
      <xdr:colOff>608762</xdr:colOff>
      <xdr:row>135</xdr:row>
      <xdr:rowOff>122714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44100" y="16954500"/>
          <a:ext cx="6704762" cy="8885714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</xdr:colOff>
      <xdr:row>137</xdr:row>
      <xdr:rowOff>66675</xdr:rowOff>
    </xdr:from>
    <xdr:to>
      <xdr:col>26</xdr:col>
      <xdr:colOff>504002</xdr:colOff>
      <xdr:row>185</xdr:row>
      <xdr:rowOff>36961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963150" y="26165175"/>
          <a:ext cx="6580952" cy="91142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63</xdr:row>
          <xdr:rowOff>0</xdr:rowOff>
        </xdr:from>
        <xdr:to>
          <xdr:col>11</xdr:col>
          <xdr:colOff>114300</xdr:colOff>
          <xdr:row>69</xdr:row>
          <xdr:rowOff>9525</xdr:rowOff>
        </xdr:to>
        <xdr:sp macro="" textlink="">
          <xdr:nvSpPr>
            <xdr:cNvPr id="67585" name="Object 1" hidden="1">
              <a:extLst>
                <a:ext uri="{63B3BB69-23CF-44E3-9099-C40C66FF867C}">
                  <a14:compatExt spid="_x0000_s67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14</xdr:col>
      <xdr:colOff>304800</xdr:colOff>
      <xdr:row>0</xdr:row>
      <xdr:rowOff>0</xdr:rowOff>
    </xdr:from>
    <xdr:to>
      <xdr:col>27</xdr:col>
      <xdr:colOff>103809</xdr:colOff>
      <xdr:row>41</xdr:row>
      <xdr:rowOff>56167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29700" y="0"/>
          <a:ext cx="7723809" cy="786666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6</xdr:row>
          <xdr:rowOff>9525</xdr:rowOff>
        </xdr:from>
        <xdr:to>
          <xdr:col>10</xdr:col>
          <xdr:colOff>285750</xdr:colOff>
          <xdr:row>8</xdr:row>
          <xdr:rowOff>19050</xdr:rowOff>
        </xdr:to>
        <xdr:sp macro="" textlink="">
          <xdr:nvSpPr>
            <xdr:cNvPr id="67586" name="Object 2" hidden="1">
              <a:extLst>
                <a:ext uri="{63B3BB69-23CF-44E3-9099-C40C66FF867C}">
                  <a14:compatExt spid="_x0000_s67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27</xdr:row>
          <xdr:rowOff>19050</xdr:rowOff>
        </xdr:from>
        <xdr:to>
          <xdr:col>10</xdr:col>
          <xdr:colOff>704850</xdr:colOff>
          <xdr:row>29</xdr:row>
          <xdr:rowOff>28575</xdr:rowOff>
        </xdr:to>
        <xdr:sp macro="" textlink="">
          <xdr:nvSpPr>
            <xdr:cNvPr id="67587" name="Object 3" hidden="1">
              <a:extLst>
                <a:ext uri="{63B3BB69-23CF-44E3-9099-C40C66FF867C}">
                  <a14:compatExt spid="_x0000_s67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12</xdr:row>
          <xdr:rowOff>0</xdr:rowOff>
        </xdr:from>
        <xdr:to>
          <xdr:col>14</xdr:col>
          <xdr:colOff>180975</xdr:colOff>
          <xdr:row>14</xdr:row>
          <xdr:rowOff>38100</xdr:rowOff>
        </xdr:to>
        <xdr:sp macro="" textlink="">
          <xdr:nvSpPr>
            <xdr:cNvPr id="67588" name="Object 4" hidden="1">
              <a:extLst>
                <a:ext uri="{63B3BB69-23CF-44E3-9099-C40C66FF867C}">
                  <a14:compatExt spid="_x0000_s67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142875</xdr:colOff>
          <xdr:row>16</xdr:row>
          <xdr:rowOff>95250</xdr:rowOff>
        </xdr:from>
        <xdr:to>
          <xdr:col>14</xdr:col>
          <xdr:colOff>257175</xdr:colOff>
          <xdr:row>18</xdr:row>
          <xdr:rowOff>133350</xdr:rowOff>
        </xdr:to>
        <xdr:sp macro="" textlink="">
          <xdr:nvSpPr>
            <xdr:cNvPr id="67589" name="Object 5" hidden="1">
              <a:extLst>
                <a:ext uri="{63B3BB69-23CF-44E3-9099-C40C66FF867C}">
                  <a14:compatExt spid="_x0000_s67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30</xdr:row>
          <xdr:rowOff>9525</xdr:rowOff>
        </xdr:from>
        <xdr:to>
          <xdr:col>11</xdr:col>
          <xdr:colOff>304800</xdr:colOff>
          <xdr:row>32</xdr:row>
          <xdr:rowOff>47625</xdr:rowOff>
        </xdr:to>
        <xdr:sp macro="" textlink="">
          <xdr:nvSpPr>
            <xdr:cNvPr id="67590" name="Object 6" hidden="1">
              <a:extLst>
                <a:ext uri="{63B3BB69-23CF-44E3-9099-C40C66FF867C}">
                  <a14:compatExt spid="_x0000_s67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oneCellAnchor>
    <xdr:from>
      <xdr:col>16</xdr:col>
      <xdr:colOff>304800</xdr:colOff>
      <xdr:row>11</xdr:row>
      <xdr:rowOff>57150</xdr:rowOff>
    </xdr:from>
    <xdr:ext cx="1075615" cy="436786"/>
    <xdr:sp macro="" textlink="">
      <xdr:nvSpPr>
        <xdr:cNvPr id="10" name="TextBox 9"/>
        <xdr:cNvSpPr txBox="1"/>
      </xdr:nvSpPr>
      <xdr:spPr>
        <a:xfrm>
          <a:off x="10248900" y="2152650"/>
          <a:ext cx="1075615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KVS Power Side</a:t>
          </a:r>
        </a:p>
        <a:p>
          <a:r>
            <a:rPr lang="en-US" sz="1100"/>
            <a:t>200000 Factor</a:t>
          </a:r>
        </a:p>
      </xdr:txBody>
    </xdr:sp>
    <xdr:clientData/>
  </xdr:oneCellAnchor>
  <xdr:oneCellAnchor>
    <xdr:from>
      <xdr:col>22</xdr:col>
      <xdr:colOff>552450</xdr:colOff>
      <xdr:row>0</xdr:row>
      <xdr:rowOff>0</xdr:rowOff>
    </xdr:from>
    <xdr:ext cx="2690801" cy="593304"/>
    <xdr:sp macro="" textlink="">
      <xdr:nvSpPr>
        <xdr:cNvPr id="11" name="TextBox 10"/>
        <xdr:cNvSpPr txBox="1"/>
      </xdr:nvSpPr>
      <xdr:spPr>
        <a:xfrm>
          <a:off x="14154150" y="0"/>
          <a:ext cx="2690801" cy="5933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3200" b="1">
              <a:solidFill>
                <a:schemeClr val="accent1">
                  <a:lumMod val="50000"/>
                </a:schemeClr>
              </a:solidFill>
            </a:rPr>
            <a:t>Sloan</a:t>
          </a:r>
          <a:r>
            <a:rPr lang="en-US" sz="3200" b="1" baseline="0">
              <a:solidFill>
                <a:schemeClr val="accent1">
                  <a:lumMod val="50000"/>
                </a:schemeClr>
              </a:solidFill>
            </a:rPr>
            <a:t> Brothers</a:t>
          </a:r>
          <a:endParaRPr lang="en-US" sz="3200" b="1">
            <a:solidFill>
              <a:schemeClr val="accent1">
                <a:lumMod val="50000"/>
              </a:schemeClr>
            </a:solidFill>
          </a:endParaRPr>
        </a:p>
      </xdr:txBody>
    </xdr:sp>
    <xdr:clientData/>
  </xdr:oneCellAnchor>
  <xdr:twoCellAnchor editAs="oneCell">
    <xdr:from>
      <xdr:col>14</xdr:col>
      <xdr:colOff>285750</xdr:colOff>
      <xdr:row>42</xdr:row>
      <xdr:rowOff>76200</xdr:rowOff>
    </xdr:from>
    <xdr:to>
      <xdr:col>25</xdr:col>
      <xdr:colOff>284912</xdr:colOff>
      <xdr:row>89</xdr:row>
      <xdr:rowOff>8414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10650" y="8077200"/>
          <a:ext cx="6704762" cy="8885714"/>
        </a:xfrm>
        <a:prstGeom prst="rect">
          <a:avLst/>
        </a:prstGeom>
      </xdr:spPr>
    </xdr:pic>
    <xdr:clientData/>
  </xdr:twoCellAnchor>
  <xdr:twoCellAnchor editAs="oneCell">
    <xdr:from>
      <xdr:col>14</xdr:col>
      <xdr:colOff>304800</xdr:colOff>
      <xdr:row>90</xdr:row>
      <xdr:rowOff>142875</xdr:rowOff>
    </xdr:from>
    <xdr:to>
      <xdr:col>25</xdr:col>
      <xdr:colOff>180152</xdr:colOff>
      <xdr:row>138</xdr:row>
      <xdr:rowOff>113161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29700" y="17287875"/>
          <a:ext cx="6580952" cy="91142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63</xdr:row>
          <xdr:rowOff>0</xdr:rowOff>
        </xdr:from>
        <xdr:to>
          <xdr:col>11</xdr:col>
          <xdr:colOff>114300</xdr:colOff>
          <xdr:row>69</xdr:row>
          <xdr:rowOff>9525</xdr:rowOff>
        </xdr:to>
        <xdr:sp macro="" textlink="">
          <xdr:nvSpPr>
            <xdr:cNvPr id="68609" name="Object 1" hidden="1">
              <a:extLst>
                <a:ext uri="{63B3BB69-23CF-44E3-9099-C40C66FF867C}">
                  <a14:compatExt spid="_x0000_s68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14</xdr:col>
      <xdr:colOff>304800</xdr:colOff>
      <xdr:row>0</xdr:row>
      <xdr:rowOff>0</xdr:rowOff>
    </xdr:from>
    <xdr:to>
      <xdr:col>27</xdr:col>
      <xdr:colOff>103809</xdr:colOff>
      <xdr:row>41</xdr:row>
      <xdr:rowOff>56167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29700" y="0"/>
          <a:ext cx="7723809" cy="786666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6</xdr:row>
          <xdr:rowOff>9525</xdr:rowOff>
        </xdr:from>
        <xdr:to>
          <xdr:col>10</xdr:col>
          <xdr:colOff>285750</xdr:colOff>
          <xdr:row>8</xdr:row>
          <xdr:rowOff>19050</xdr:rowOff>
        </xdr:to>
        <xdr:sp macro="" textlink="">
          <xdr:nvSpPr>
            <xdr:cNvPr id="68610" name="Object 2" hidden="1">
              <a:extLst>
                <a:ext uri="{63B3BB69-23CF-44E3-9099-C40C66FF867C}">
                  <a14:compatExt spid="_x0000_s68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27</xdr:row>
          <xdr:rowOff>19050</xdr:rowOff>
        </xdr:from>
        <xdr:to>
          <xdr:col>10</xdr:col>
          <xdr:colOff>704850</xdr:colOff>
          <xdr:row>29</xdr:row>
          <xdr:rowOff>28575</xdr:rowOff>
        </xdr:to>
        <xdr:sp macro="" textlink="">
          <xdr:nvSpPr>
            <xdr:cNvPr id="68611" name="Object 3" hidden="1">
              <a:extLst>
                <a:ext uri="{63B3BB69-23CF-44E3-9099-C40C66FF867C}">
                  <a14:compatExt spid="_x0000_s68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12</xdr:row>
          <xdr:rowOff>0</xdr:rowOff>
        </xdr:from>
        <xdr:to>
          <xdr:col>14</xdr:col>
          <xdr:colOff>180975</xdr:colOff>
          <xdr:row>14</xdr:row>
          <xdr:rowOff>38100</xdr:rowOff>
        </xdr:to>
        <xdr:sp macro="" textlink="">
          <xdr:nvSpPr>
            <xdr:cNvPr id="68612" name="Object 4" hidden="1">
              <a:extLst>
                <a:ext uri="{63B3BB69-23CF-44E3-9099-C40C66FF867C}">
                  <a14:compatExt spid="_x0000_s68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142875</xdr:colOff>
          <xdr:row>16</xdr:row>
          <xdr:rowOff>95250</xdr:rowOff>
        </xdr:from>
        <xdr:to>
          <xdr:col>14</xdr:col>
          <xdr:colOff>257175</xdr:colOff>
          <xdr:row>18</xdr:row>
          <xdr:rowOff>133350</xdr:rowOff>
        </xdr:to>
        <xdr:sp macro="" textlink="">
          <xdr:nvSpPr>
            <xdr:cNvPr id="68613" name="Object 5" hidden="1">
              <a:extLst>
                <a:ext uri="{63B3BB69-23CF-44E3-9099-C40C66FF867C}">
                  <a14:compatExt spid="_x0000_s68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30</xdr:row>
          <xdr:rowOff>9525</xdr:rowOff>
        </xdr:from>
        <xdr:to>
          <xdr:col>11</xdr:col>
          <xdr:colOff>304800</xdr:colOff>
          <xdr:row>32</xdr:row>
          <xdr:rowOff>47625</xdr:rowOff>
        </xdr:to>
        <xdr:sp macro="" textlink="">
          <xdr:nvSpPr>
            <xdr:cNvPr id="68614" name="Object 6" hidden="1">
              <a:extLst>
                <a:ext uri="{63B3BB69-23CF-44E3-9099-C40C66FF867C}">
                  <a14:compatExt spid="_x0000_s68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oneCellAnchor>
    <xdr:from>
      <xdr:col>16</xdr:col>
      <xdr:colOff>304800</xdr:colOff>
      <xdr:row>11</xdr:row>
      <xdr:rowOff>57150</xdr:rowOff>
    </xdr:from>
    <xdr:ext cx="1075615" cy="436786"/>
    <xdr:sp macro="" textlink="">
      <xdr:nvSpPr>
        <xdr:cNvPr id="9" name="TextBox 8"/>
        <xdr:cNvSpPr txBox="1"/>
      </xdr:nvSpPr>
      <xdr:spPr>
        <a:xfrm>
          <a:off x="10248900" y="2152650"/>
          <a:ext cx="1075615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KVS Power Side</a:t>
          </a:r>
        </a:p>
        <a:p>
          <a:r>
            <a:rPr lang="en-US" sz="1100"/>
            <a:t>200000 Factor</a:t>
          </a:r>
        </a:p>
      </xdr:txBody>
    </xdr:sp>
    <xdr:clientData/>
  </xdr:oneCellAnchor>
  <xdr:oneCellAnchor>
    <xdr:from>
      <xdr:col>22</xdr:col>
      <xdr:colOff>552450</xdr:colOff>
      <xdr:row>0</xdr:row>
      <xdr:rowOff>0</xdr:rowOff>
    </xdr:from>
    <xdr:ext cx="2690801" cy="593304"/>
    <xdr:sp macro="" textlink="">
      <xdr:nvSpPr>
        <xdr:cNvPr id="10" name="TextBox 9"/>
        <xdr:cNvSpPr txBox="1"/>
      </xdr:nvSpPr>
      <xdr:spPr>
        <a:xfrm>
          <a:off x="14154150" y="0"/>
          <a:ext cx="2690801" cy="5933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3200" b="1">
              <a:solidFill>
                <a:schemeClr val="accent1">
                  <a:lumMod val="50000"/>
                </a:schemeClr>
              </a:solidFill>
            </a:rPr>
            <a:t>Sloan</a:t>
          </a:r>
          <a:r>
            <a:rPr lang="en-US" sz="3200" b="1" baseline="0">
              <a:solidFill>
                <a:schemeClr val="accent1">
                  <a:lumMod val="50000"/>
                </a:schemeClr>
              </a:solidFill>
            </a:rPr>
            <a:t> Brothers</a:t>
          </a:r>
          <a:endParaRPr lang="en-US" sz="3200" b="1">
            <a:solidFill>
              <a:schemeClr val="accent1">
                <a:lumMod val="50000"/>
              </a:schemeClr>
            </a:solidFill>
          </a:endParaRPr>
        </a:p>
      </xdr:txBody>
    </xdr:sp>
    <xdr:clientData/>
  </xdr:oneCellAnchor>
  <xdr:twoCellAnchor editAs="oneCell">
    <xdr:from>
      <xdr:col>14</xdr:col>
      <xdr:colOff>352425</xdr:colOff>
      <xdr:row>42</xdr:row>
      <xdr:rowOff>9525</xdr:rowOff>
    </xdr:from>
    <xdr:to>
      <xdr:col>25</xdr:col>
      <xdr:colOff>351587</xdr:colOff>
      <xdr:row>88</xdr:row>
      <xdr:rowOff>132239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77325" y="8010525"/>
          <a:ext cx="6704762" cy="8885714"/>
        </a:xfrm>
        <a:prstGeom prst="rect">
          <a:avLst/>
        </a:prstGeom>
      </xdr:spPr>
    </xdr:pic>
    <xdr:clientData/>
  </xdr:twoCellAnchor>
  <xdr:twoCellAnchor editAs="oneCell">
    <xdr:from>
      <xdr:col>14</xdr:col>
      <xdr:colOff>371475</xdr:colOff>
      <xdr:row>90</xdr:row>
      <xdr:rowOff>76200</xdr:rowOff>
    </xdr:from>
    <xdr:to>
      <xdr:col>25</xdr:col>
      <xdr:colOff>246827</xdr:colOff>
      <xdr:row>138</xdr:row>
      <xdr:rowOff>46486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96375" y="17221200"/>
          <a:ext cx="6580952" cy="91142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63</xdr:row>
          <xdr:rowOff>0</xdr:rowOff>
        </xdr:from>
        <xdr:to>
          <xdr:col>11</xdr:col>
          <xdr:colOff>114300</xdr:colOff>
          <xdr:row>69</xdr:row>
          <xdr:rowOff>9525</xdr:rowOff>
        </xdr:to>
        <xdr:sp macro="" textlink="">
          <xdr:nvSpPr>
            <xdr:cNvPr id="69633" name="Object 1" hidden="1">
              <a:extLst>
                <a:ext uri="{63B3BB69-23CF-44E3-9099-C40C66FF867C}">
                  <a14:compatExt spid="_x0000_s69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14</xdr:col>
      <xdr:colOff>304800</xdr:colOff>
      <xdr:row>0</xdr:row>
      <xdr:rowOff>0</xdr:rowOff>
    </xdr:from>
    <xdr:to>
      <xdr:col>27</xdr:col>
      <xdr:colOff>103809</xdr:colOff>
      <xdr:row>41</xdr:row>
      <xdr:rowOff>56167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29700" y="0"/>
          <a:ext cx="7723809" cy="786666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6</xdr:row>
          <xdr:rowOff>9525</xdr:rowOff>
        </xdr:from>
        <xdr:to>
          <xdr:col>10</xdr:col>
          <xdr:colOff>285750</xdr:colOff>
          <xdr:row>8</xdr:row>
          <xdr:rowOff>19050</xdr:rowOff>
        </xdr:to>
        <xdr:sp macro="" textlink="">
          <xdr:nvSpPr>
            <xdr:cNvPr id="69634" name="Object 2" hidden="1">
              <a:extLst>
                <a:ext uri="{63B3BB69-23CF-44E3-9099-C40C66FF867C}">
                  <a14:compatExt spid="_x0000_s69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27</xdr:row>
          <xdr:rowOff>19050</xdr:rowOff>
        </xdr:from>
        <xdr:to>
          <xdr:col>10</xdr:col>
          <xdr:colOff>704850</xdr:colOff>
          <xdr:row>29</xdr:row>
          <xdr:rowOff>28575</xdr:rowOff>
        </xdr:to>
        <xdr:sp macro="" textlink="">
          <xdr:nvSpPr>
            <xdr:cNvPr id="69635" name="Object 3" hidden="1">
              <a:extLst>
                <a:ext uri="{63B3BB69-23CF-44E3-9099-C40C66FF867C}">
                  <a14:compatExt spid="_x0000_s69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12</xdr:row>
          <xdr:rowOff>0</xdr:rowOff>
        </xdr:from>
        <xdr:to>
          <xdr:col>14</xdr:col>
          <xdr:colOff>180975</xdr:colOff>
          <xdr:row>14</xdr:row>
          <xdr:rowOff>38100</xdr:rowOff>
        </xdr:to>
        <xdr:sp macro="" textlink="">
          <xdr:nvSpPr>
            <xdr:cNvPr id="69636" name="Object 4" hidden="1">
              <a:extLst>
                <a:ext uri="{63B3BB69-23CF-44E3-9099-C40C66FF867C}">
                  <a14:compatExt spid="_x0000_s69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142875</xdr:colOff>
          <xdr:row>16</xdr:row>
          <xdr:rowOff>95250</xdr:rowOff>
        </xdr:from>
        <xdr:to>
          <xdr:col>14</xdr:col>
          <xdr:colOff>257175</xdr:colOff>
          <xdr:row>18</xdr:row>
          <xdr:rowOff>133350</xdr:rowOff>
        </xdr:to>
        <xdr:sp macro="" textlink="">
          <xdr:nvSpPr>
            <xdr:cNvPr id="69637" name="Object 5" hidden="1">
              <a:extLst>
                <a:ext uri="{63B3BB69-23CF-44E3-9099-C40C66FF867C}">
                  <a14:compatExt spid="_x0000_s69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30</xdr:row>
          <xdr:rowOff>9525</xdr:rowOff>
        </xdr:from>
        <xdr:to>
          <xdr:col>11</xdr:col>
          <xdr:colOff>304800</xdr:colOff>
          <xdr:row>32</xdr:row>
          <xdr:rowOff>47625</xdr:rowOff>
        </xdr:to>
        <xdr:sp macro="" textlink="">
          <xdr:nvSpPr>
            <xdr:cNvPr id="69638" name="Object 6" hidden="1">
              <a:extLst>
                <a:ext uri="{63B3BB69-23CF-44E3-9099-C40C66FF867C}">
                  <a14:compatExt spid="_x0000_s69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oneCellAnchor>
    <xdr:from>
      <xdr:col>16</xdr:col>
      <xdr:colOff>304800</xdr:colOff>
      <xdr:row>11</xdr:row>
      <xdr:rowOff>57150</xdr:rowOff>
    </xdr:from>
    <xdr:ext cx="1075615" cy="436786"/>
    <xdr:sp macro="" textlink="">
      <xdr:nvSpPr>
        <xdr:cNvPr id="9" name="TextBox 8"/>
        <xdr:cNvSpPr txBox="1"/>
      </xdr:nvSpPr>
      <xdr:spPr>
        <a:xfrm>
          <a:off x="10248900" y="2152650"/>
          <a:ext cx="1075615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KVS Power Side</a:t>
          </a:r>
        </a:p>
        <a:p>
          <a:r>
            <a:rPr lang="en-US" sz="1100"/>
            <a:t>200000 Factor</a:t>
          </a:r>
        </a:p>
      </xdr:txBody>
    </xdr:sp>
    <xdr:clientData/>
  </xdr:oneCellAnchor>
  <xdr:oneCellAnchor>
    <xdr:from>
      <xdr:col>22</xdr:col>
      <xdr:colOff>552450</xdr:colOff>
      <xdr:row>0</xdr:row>
      <xdr:rowOff>0</xdr:rowOff>
    </xdr:from>
    <xdr:ext cx="2690801" cy="593304"/>
    <xdr:sp macro="" textlink="">
      <xdr:nvSpPr>
        <xdr:cNvPr id="10" name="TextBox 9"/>
        <xdr:cNvSpPr txBox="1"/>
      </xdr:nvSpPr>
      <xdr:spPr>
        <a:xfrm>
          <a:off x="14154150" y="0"/>
          <a:ext cx="2690801" cy="5933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3200" b="1">
              <a:solidFill>
                <a:schemeClr val="accent1">
                  <a:lumMod val="50000"/>
                </a:schemeClr>
              </a:solidFill>
            </a:rPr>
            <a:t>Sloan</a:t>
          </a:r>
          <a:r>
            <a:rPr lang="en-US" sz="3200" b="1" baseline="0">
              <a:solidFill>
                <a:schemeClr val="accent1">
                  <a:lumMod val="50000"/>
                </a:schemeClr>
              </a:solidFill>
            </a:rPr>
            <a:t> Brothers</a:t>
          </a:r>
          <a:endParaRPr lang="en-US" sz="3200" b="1">
            <a:solidFill>
              <a:schemeClr val="accent1">
                <a:lumMod val="50000"/>
              </a:schemeClr>
            </a:solidFill>
          </a:endParaRPr>
        </a:p>
      </xdr:txBody>
    </xdr:sp>
    <xdr:clientData/>
  </xdr:oneCellAnchor>
  <xdr:twoCellAnchor editAs="oneCell">
    <xdr:from>
      <xdr:col>14</xdr:col>
      <xdr:colOff>342900</xdr:colOff>
      <xdr:row>41</xdr:row>
      <xdr:rowOff>180975</xdr:rowOff>
    </xdr:from>
    <xdr:to>
      <xdr:col>25</xdr:col>
      <xdr:colOff>342062</xdr:colOff>
      <xdr:row>88</xdr:row>
      <xdr:rowOff>113189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67800" y="7991475"/>
          <a:ext cx="6704762" cy="8885714"/>
        </a:xfrm>
        <a:prstGeom prst="rect">
          <a:avLst/>
        </a:prstGeom>
      </xdr:spPr>
    </xdr:pic>
    <xdr:clientData/>
  </xdr:twoCellAnchor>
  <xdr:twoCellAnchor editAs="oneCell">
    <xdr:from>
      <xdr:col>14</xdr:col>
      <xdr:colOff>361950</xdr:colOff>
      <xdr:row>90</xdr:row>
      <xdr:rowOff>57150</xdr:rowOff>
    </xdr:from>
    <xdr:to>
      <xdr:col>25</xdr:col>
      <xdr:colOff>237302</xdr:colOff>
      <xdr:row>138</xdr:row>
      <xdr:rowOff>27436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86850" y="17202150"/>
          <a:ext cx="6580952" cy="91142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76200</xdr:colOff>
          <xdr:row>62</xdr:row>
          <xdr:rowOff>19050</xdr:rowOff>
        </xdr:from>
        <xdr:to>
          <xdr:col>11</xdr:col>
          <xdr:colOff>57150</xdr:colOff>
          <xdr:row>68</xdr:row>
          <xdr:rowOff>28575</xdr:rowOff>
        </xdr:to>
        <xdr:sp macro="" textlink="">
          <xdr:nvSpPr>
            <xdr:cNvPr id="64513" name="Object 1" hidden="1">
              <a:extLst>
                <a:ext uri="{63B3BB69-23CF-44E3-9099-C40C66FF867C}">
                  <a14:compatExt spid="_x0000_s64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14</xdr:col>
      <xdr:colOff>304800</xdr:colOff>
      <xdr:row>0</xdr:row>
      <xdr:rowOff>0</xdr:rowOff>
    </xdr:from>
    <xdr:to>
      <xdr:col>27</xdr:col>
      <xdr:colOff>103809</xdr:colOff>
      <xdr:row>41</xdr:row>
      <xdr:rowOff>56167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29700" y="0"/>
          <a:ext cx="7723809" cy="786666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6</xdr:row>
          <xdr:rowOff>9525</xdr:rowOff>
        </xdr:from>
        <xdr:to>
          <xdr:col>10</xdr:col>
          <xdr:colOff>285750</xdr:colOff>
          <xdr:row>8</xdr:row>
          <xdr:rowOff>19050</xdr:rowOff>
        </xdr:to>
        <xdr:sp macro="" textlink="">
          <xdr:nvSpPr>
            <xdr:cNvPr id="64514" name="Object 2" hidden="1">
              <a:extLst>
                <a:ext uri="{63B3BB69-23CF-44E3-9099-C40C66FF867C}">
                  <a14:compatExt spid="_x0000_s64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27</xdr:row>
          <xdr:rowOff>19050</xdr:rowOff>
        </xdr:from>
        <xdr:to>
          <xdr:col>10</xdr:col>
          <xdr:colOff>704850</xdr:colOff>
          <xdr:row>29</xdr:row>
          <xdr:rowOff>28575</xdr:rowOff>
        </xdr:to>
        <xdr:sp macro="" textlink="">
          <xdr:nvSpPr>
            <xdr:cNvPr id="64515" name="Object 3" hidden="1">
              <a:extLst>
                <a:ext uri="{63B3BB69-23CF-44E3-9099-C40C66FF867C}">
                  <a14:compatExt spid="_x0000_s64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12</xdr:row>
          <xdr:rowOff>0</xdr:rowOff>
        </xdr:from>
        <xdr:to>
          <xdr:col>14</xdr:col>
          <xdr:colOff>180975</xdr:colOff>
          <xdr:row>14</xdr:row>
          <xdr:rowOff>38100</xdr:rowOff>
        </xdr:to>
        <xdr:sp macro="" textlink="">
          <xdr:nvSpPr>
            <xdr:cNvPr id="64516" name="Object 4" hidden="1">
              <a:extLst>
                <a:ext uri="{63B3BB69-23CF-44E3-9099-C40C66FF867C}">
                  <a14:compatExt spid="_x0000_s64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142875</xdr:colOff>
          <xdr:row>16</xdr:row>
          <xdr:rowOff>95250</xdr:rowOff>
        </xdr:from>
        <xdr:to>
          <xdr:col>14</xdr:col>
          <xdr:colOff>257175</xdr:colOff>
          <xdr:row>18</xdr:row>
          <xdr:rowOff>133350</xdr:rowOff>
        </xdr:to>
        <xdr:sp macro="" textlink="">
          <xdr:nvSpPr>
            <xdr:cNvPr id="64517" name="Object 5" hidden="1">
              <a:extLst>
                <a:ext uri="{63B3BB69-23CF-44E3-9099-C40C66FF867C}">
                  <a14:compatExt spid="_x0000_s64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30</xdr:row>
          <xdr:rowOff>9525</xdr:rowOff>
        </xdr:from>
        <xdr:to>
          <xdr:col>11</xdr:col>
          <xdr:colOff>304800</xdr:colOff>
          <xdr:row>32</xdr:row>
          <xdr:rowOff>47625</xdr:rowOff>
        </xdr:to>
        <xdr:sp macro="" textlink="">
          <xdr:nvSpPr>
            <xdr:cNvPr id="64518" name="Object 6" hidden="1">
              <a:extLst>
                <a:ext uri="{63B3BB69-23CF-44E3-9099-C40C66FF867C}">
                  <a14:compatExt spid="_x0000_s64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oneCellAnchor>
    <xdr:from>
      <xdr:col>16</xdr:col>
      <xdr:colOff>371475</xdr:colOff>
      <xdr:row>12</xdr:row>
      <xdr:rowOff>9525</xdr:rowOff>
    </xdr:from>
    <xdr:ext cx="1075615" cy="436786"/>
    <xdr:sp macro="" textlink="">
      <xdr:nvSpPr>
        <xdr:cNvPr id="9" name="TextBox 8"/>
        <xdr:cNvSpPr txBox="1"/>
      </xdr:nvSpPr>
      <xdr:spPr>
        <a:xfrm>
          <a:off x="10315575" y="2295525"/>
          <a:ext cx="1075615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KVS Power Side</a:t>
          </a:r>
        </a:p>
        <a:p>
          <a:r>
            <a:rPr lang="en-US" sz="1100"/>
            <a:t>200000 Factor</a:t>
          </a:r>
        </a:p>
      </xdr:txBody>
    </xdr:sp>
    <xdr:clientData/>
  </xdr:oneCellAnchor>
  <xdr:oneCellAnchor>
    <xdr:from>
      <xdr:col>22</xdr:col>
      <xdr:colOff>514350</xdr:colOff>
      <xdr:row>0</xdr:row>
      <xdr:rowOff>0</xdr:rowOff>
    </xdr:from>
    <xdr:ext cx="2690801" cy="593304"/>
    <xdr:sp macro="" textlink="">
      <xdr:nvSpPr>
        <xdr:cNvPr id="11" name="TextBox 10"/>
        <xdr:cNvSpPr txBox="1"/>
      </xdr:nvSpPr>
      <xdr:spPr>
        <a:xfrm>
          <a:off x="14116050" y="0"/>
          <a:ext cx="2690801" cy="5933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3200" b="1">
              <a:solidFill>
                <a:schemeClr val="accent1">
                  <a:lumMod val="50000"/>
                </a:schemeClr>
              </a:solidFill>
            </a:rPr>
            <a:t>Sloan</a:t>
          </a:r>
          <a:r>
            <a:rPr lang="en-US" sz="3200" b="1" baseline="0">
              <a:solidFill>
                <a:schemeClr val="accent1">
                  <a:lumMod val="50000"/>
                </a:schemeClr>
              </a:solidFill>
            </a:rPr>
            <a:t> Brothers</a:t>
          </a:r>
          <a:endParaRPr lang="en-US" sz="3200" b="1">
            <a:solidFill>
              <a:schemeClr val="accent1">
                <a:lumMod val="50000"/>
              </a:schemeClr>
            </a:solidFill>
          </a:endParaRPr>
        </a:p>
      </xdr:txBody>
    </xdr:sp>
    <xdr:clientData/>
  </xdr:oneCellAnchor>
  <xdr:twoCellAnchor editAs="oneCell">
    <xdr:from>
      <xdr:col>14</xdr:col>
      <xdr:colOff>285750</xdr:colOff>
      <xdr:row>42</xdr:row>
      <xdr:rowOff>95250</xdr:rowOff>
    </xdr:from>
    <xdr:to>
      <xdr:col>25</xdr:col>
      <xdr:colOff>284912</xdr:colOff>
      <xdr:row>89</xdr:row>
      <xdr:rowOff>27464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10650" y="8096250"/>
          <a:ext cx="6704762" cy="8885714"/>
        </a:xfrm>
        <a:prstGeom prst="rect">
          <a:avLst/>
        </a:prstGeom>
      </xdr:spPr>
    </xdr:pic>
    <xdr:clientData/>
  </xdr:twoCellAnchor>
  <xdr:twoCellAnchor editAs="oneCell">
    <xdr:from>
      <xdr:col>14</xdr:col>
      <xdr:colOff>304800</xdr:colOff>
      <xdr:row>90</xdr:row>
      <xdr:rowOff>161925</xdr:rowOff>
    </xdr:from>
    <xdr:to>
      <xdr:col>25</xdr:col>
      <xdr:colOff>180152</xdr:colOff>
      <xdr:row>138</xdr:row>
      <xdr:rowOff>132211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29700" y="17306925"/>
          <a:ext cx="6580952" cy="911428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76200</xdr:colOff>
          <xdr:row>62</xdr:row>
          <xdr:rowOff>19050</xdr:rowOff>
        </xdr:from>
        <xdr:to>
          <xdr:col>11</xdr:col>
          <xdr:colOff>57150</xdr:colOff>
          <xdr:row>68</xdr:row>
          <xdr:rowOff>28575</xdr:rowOff>
        </xdr:to>
        <xdr:sp macro="" textlink="">
          <xdr:nvSpPr>
            <xdr:cNvPr id="63489" name="Object 1" hidden="1">
              <a:extLst>
                <a:ext uri="{63B3BB69-23CF-44E3-9099-C40C66FF867C}">
                  <a14:compatExt spid="_x0000_s63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14</xdr:col>
      <xdr:colOff>304800</xdr:colOff>
      <xdr:row>0</xdr:row>
      <xdr:rowOff>0</xdr:rowOff>
    </xdr:from>
    <xdr:to>
      <xdr:col>27</xdr:col>
      <xdr:colOff>103809</xdr:colOff>
      <xdr:row>41</xdr:row>
      <xdr:rowOff>56167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29700" y="0"/>
          <a:ext cx="7723809" cy="786666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6</xdr:row>
          <xdr:rowOff>9525</xdr:rowOff>
        </xdr:from>
        <xdr:to>
          <xdr:col>10</xdr:col>
          <xdr:colOff>285750</xdr:colOff>
          <xdr:row>8</xdr:row>
          <xdr:rowOff>19050</xdr:rowOff>
        </xdr:to>
        <xdr:sp macro="" textlink="">
          <xdr:nvSpPr>
            <xdr:cNvPr id="63490" name="Object 2" hidden="1">
              <a:extLst>
                <a:ext uri="{63B3BB69-23CF-44E3-9099-C40C66FF867C}">
                  <a14:compatExt spid="_x0000_s63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27</xdr:row>
          <xdr:rowOff>19050</xdr:rowOff>
        </xdr:from>
        <xdr:to>
          <xdr:col>10</xdr:col>
          <xdr:colOff>704850</xdr:colOff>
          <xdr:row>29</xdr:row>
          <xdr:rowOff>28575</xdr:rowOff>
        </xdr:to>
        <xdr:sp macro="" textlink="">
          <xdr:nvSpPr>
            <xdr:cNvPr id="63491" name="Object 3" hidden="1">
              <a:extLst>
                <a:ext uri="{63B3BB69-23CF-44E3-9099-C40C66FF867C}">
                  <a14:compatExt spid="_x0000_s63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12</xdr:row>
          <xdr:rowOff>0</xdr:rowOff>
        </xdr:from>
        <xdr:to>
          <xdr:col>14</xdr:col>
          <xdr:colOff>180975</xdr:colOff>
          <xdr:row>14</xdr:row>
          <xdr:rowOff>38100</xdr:rowOff>
        </xdr:to>
        <xdr:sp macro="" textlink="">
          <xdr:nvSpPr>
            <xdr:cNvPr id="63492" name="Object 4" hidden="1">
              <a:extLst>
                <a:ext uri="{63B3BB69-23CF-44E3-9099-C40C66FF867C}">
                  <a14:compatExt spid="_x0000_s63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142875</xdr:colOff>
          <xdr:row>16</xdr:row>
          <xdr:rowOff>95250</xdr:rowOff>
        </xdr:from>
        <xdr:to>
          <xdr:col>14</xdr:col>
          <xdr:colOff>257175</xdr:colOff>
          <xdr:row>18</xdr:row>
          <xdr:rowOff>133350</xdr:rowOff>
        </xdr:to>
        <xdr:sp macro="" textlink="">
          <xdr:nvSpPr>
            <xdr:cNvPr id="63493" name="Object 5" hidden="1">
              <a:extLst>
                <a:ext uri="{63B3BB69-23CF-44E3-9099-C40C66FF867C}">
                  <a14:compatExt spid="_x0000_s63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30</xdr:row>
          <xdr:rowOff>9525</xdr:rowOff>
        </xdr:from>
        <xdr:to>
          <xdr:col>11</xdr:col>
          <xdr:colOff>304800</xdr:colOff>
          <xdr:row>32</xdr:row>
          <xdr:rowOff>47625</xdr:rowOff>
        </xdr:to>
        <xdr:sp macro="" textlink="">
          <xdr:nvSpPr>
            <xdr:cNvPr id="63494" name="Object 6" hidden="1">
              <a:extLst>
                <a:ext uri="{63B3BB69-23CF-44E3-9099-C40C66FF867C}">
                  <a14:compatExt spid="_x0000_s63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oneCellAnchor>
    <xdr:from>
      <xdr:col>16</xdr:col>
      <xdr:colOff>371475</xdr:colOff>
      <xdr:row>12</xdr:row>
      <xdr:rowOff>9525</xdr:rowOff>
    </xdr:from>
    <xdr:ext cx="1075615" cy="436786"/>
    <xdr:sp macro="" textlink="">
      <xdr:nvSpPr>
        <xdr:cNvPr id="9" name="TextBox 8"/>
        <xdr:cNvSpPr txBox="1"/>
      </xdr:nvSpPr>
      <xdr:spPr>
        <a:xfrm>
          <a:off x="10315575" y="2295525"/>
          <a:ext cx="1075615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KVS Power Side</a:t>
          </a:r>
        </a:p>
        <a:p>
          <a:r>
            <a:rPr lang="en-US" sz="1100"/>
            <a:t>200000 Factor</a:t>
          </a:r>
        </a:p>
      </xdr:txBody>
    </xdr:sp>
    <xdr:clientData/>
  </xdr:oneCellAnchor>
  <xdr:oneCellAnchor>
    <xdr:from>
      <xdr:col>22</xdr:col>
      <xdr:colOff>552450</xdr:colOff>
      <xdr:row>0</xdr:row>
      <xdr:rowOff>0</xdr:rowOff>
    </xdr:from>
    <xdr:ext cx="2690801" cy="593304"/>
    <xdr:sp macro="" textlink="">
      <xdr:nvSpPr>
        <xdr:cNvPr id="11" name="TextBox 10"/>
        <xdr:cNvSpPr txBox="1"/>
      </xdr:nvSpPr>
      <xdr:spPr>
        <a:xfrm>
          <a:off x="14154150" y="0"/>
          <a:ext cx="2690801" cy="5933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3200" b="1">
              <a:solidFill>
                <a:schemeClr val="accent1">
                  <a:lumMod val="50000"/>
                </a:schemeClr>
              </a:solidFill>
            </a:rPr>
            <a:t>Sloan</a:t>
          </a:r>
          <a:r>
            <a:rPr lang="en-US" sz="3200" b="1" baseline="0">
              <a:solidFill>
                <a:schemeClr val="accent1">
                  <a:lumMod val="50000"/>
                </a:schemeClr>
              </a:solidFill>
            </a:rPr>
            <a:t> Brothers</a:t>
          </a:r>
          <a:endParaRPr lang="en-US" sz="3200" b="1">
            <a:solidFill>
              <a:schemeClr val="accent1">
                <a:lumMod val="50000"/>
              </a:schemeClr>
            </a:solidFill>
          </a:endParaRPr>
        </a:p>
      </xdr:txBody>
    </xdr:sp>
    <xdr:clientData/>
  </xdr:oneCellAnchor>
  <xdr:twoCellAnchor editAs="oneCell">
    <xdr:from>
      <xdr:col>14</xdr:col>
      <xdr:colOff>276225</xdr:colOff>
      <xdr:row>42</xdr:row>
      <xdr:rowOff>9525</xdr:rowOff>
    </xdr:from>
    <xdr:to>
      <xdr:col>25</xdr:col>
      <xdr:colOff>275387</xdr:colOff>
      <xdr:row>88</xdr:row>
      <xdr:rowOff>132239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01125" y="8010525"/>
          <a:ext cx="6704762" cy="8885714"/>
        </a:xfrm>
        <a:prstGeom prst="rect">
          <a:avLst/>
        </a:prstGeom>
      </xdr:spPr>
    </xdr:pic>
    <xdr:clientData/>
  </xdr:twoCellAnchor>
  <xdr:twoCellAnchor editAs="oneCell">
    <xdr:from>
      <xdr:col>14</xdr:col>
      <xdr:colOff>295275</xdr:colOff>
      <xdr:row>90</xdr:row>
      <xdr:rowOff>76200</xdr:rowOff>
    </xdr:from>
    <xdr:to>
      <xdr:col>25</xdr:col>
      <xdr:colOff>170627</xdr:colOff>
      <xdr:row>138</xdr:row>
      <xdr:rowOff>46486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20175" y="17221200"/>
          <a:ext cx="6580952" cy="91142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63</xdr:row>
          <xdr:rowOff>0</xdr:rowOff>
        </xdr:from>
        <xdr:to>
          <xdr:col>11</xdr:col>
          <xdr:colOff>114300</xdr:colOff>
          <xdr:row>69</xdr:row>
          <xdr:rowOff>9525</xdr:rowOff>
        </xdr:to>
        <xdr:sp macro="" textlink="">
          <xdr:nvSpPr>
            <xdr:cNvPr id="71681" name="Object 1" hidden="1">
              <a:extLst>
                <a:ext uri="{63B3BB69-23CF-44E3-9099-C40C66FF867C}">
                  <a14:compatExt spid="_x0000_s71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14</xdr:col>
      <xdr:colOff>304800</xdr:colOff>
      <xdr:row>0</xdr:row>
      <xdr:rowOff>0</xdr:rowOff>
    </xdr:from>
    <xdr:to>
      <xdr:col>27</xdr:col>
      <xdr:colOff>103809</xdr:colOff>
      <xdr:row>41</xdr:row>
      <xdr:rowOff>56167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29700" y="0"/>
          <a:ext cx="7723809" cy="786666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6</xdr:row>
          <xdr:rowOff>9525</xdr:rowOff>
        </xdr:from>
        <xdr:to>
          <xdr:col>10</xdr:col>
          <xdr:colOff>285750</xdr:colOff>
          <xdr:row>8</xdr:row>
          <xdr:rowOff>19050</xdr:rowOff>
        </xdr:to>
        <xdr:sp macro="" textlink="">
          <xdr:nvSpPr>
            <xdr:cNvPr id="71682" name="Object 2" hidden="1">
              <a:extLst>
                <a:ext uri="{63B3BB69-23CF-44E3-9099-C40C66FF867C}">
                  <a14:compatExt spid="_x0000_s71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27</xdr:row>
          <xdr:rowOff>19050</xdr:rowOff>
        </xdr:from>
        <xdr:to>
          <xdr:col>10</xdr:col>
          <xdr:colOff>704850</xdr:colOff>
          <xdr:row>29</xdr:row>
          <xdr:rowOff>28575</xdr:rowOff>
        </xdr:to>
        <xdr:sp macro="" textlink="">
          <xdr:nvSpPr>
            <xdr:cNvPr id="71683" name="Object 3" hidden="1">
              <a:extLst>
                <a:ext uri="{63B3BB69-23CF-44E3-9099-C40C66FF867C}">
                  <a14:compatExt spid="_x0000_s71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12</xdr:row>
          <xdr:rowOff>0</xdr:rowOff>
        </xdr:from>
        <xdr:to>
          <xdr:col>14</xdr:col>
          <xdr:colOff>180975</xdr:colOff>
          <xdr:row>14</xdr:row>
          <xdr:rowOff>38100</xdr:rowOff>
        </xdr:to>
        <xdr:sp macro="" textlink="">
          <xdr:nvSpPr>
            <xdr:cNvPr id="71684" name="Object 4" hidden="1">
              <a:extLst>
                <a:ext uri="{63B3BB69-23CF-44E3-9099-C40C66FF867C}">
                  <a14:compatExt spid="_x0000_s71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142875</xdr:colOff>
          <xdr:row>16</xdr:row>
          <xdr:rowOff>95250</xdr:rowOff>
        </xdr:from>
        <xdr:to>
          <xdr:col>14</xdr:col>
          <xdr:colOff>257175</xdr:colOff>
          <xdr:row>18</xdr:row>
          <xdr:rowOff>133350</xdr:rowOff>
        </xdr:to>
        <xdr:sp macro="" textlink="">
          <xdr:nvSpPr>
            <xdr:cNvPr id="71685" name="Object 5" hidden="1">
              <a:extLst>
                <a:ext uri="{63B3BB69-23CF-44E3-9099-C40C66FF867C}">
                  <a14:compatExt spid="_x0000_s71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30</xdr:row>
          <xdr:rowOff>9525</xdr:rowOff>
        </xdr:from>
        <xdr:to>
          <xdr:col>11</xdr:col>
          <xdr:colOff>304800</xdr:colOff>
          <xdr:row>32</xdr:row>
          <xdr:rowOff>47625</xdr:rowOff>
        </xdr:to>
        <xdr:sp macro="" textlink="">
          <xdr:nvSpPr>
            <xdr:cNvPr id="71686" name="Object 6" hidden="1">
              <a:extLst>
                <a:ext uri="{63B3BB69-23CF-44E3-9099-C40C66FF867C}">
                  <a14:compatExt spid="_x0000_s71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19</xdr:col>
      <xdr:colOff>180974</xdr:colOff>
      <xdr:row>41</xdr:row>
      <xdr:rowOff>123825</xdr:rowOff>
    </xdr:from>
    <xdr:to>
      <xdr:col>26</xdr:col>
      <xdr:colOff>447675</xdr:colOff>
      <xdr:row>87</xdr:row>
      <xdr:rowOff>95250</xdr:rowOff>
    </xdr:to>
    <xdr:pic>
      <xdr:nvPicPr>
        <xdr:cNvPr id="9" name="Picture 8" descr="C:\Users\markhul\Documents\MTH Sloan Bros Label w Rates.jpg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53874" y="7934325"/>
          <a:ext cx="4533901" cy="873442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16</xdr:col>
      <xdr:colOff>304800</xdr:colOff>
      <xdr:row>11</xdr:row>
      <xdr:rowOff>57150</xdr:rowOff>
    </xdr:from>
    <xdr:ext cx="1075615" cy="436786"/>
    <xdr:sp macro="" textlink="">
      <xdr:nvSpPr>
        <xdr:cNvPr id="10" name="TextBox 9"/>
        <xdr:cNvSpPr txBox="1"/>
      </xdr:nvSpPr>
      <xdr:spPr>
        <a:xfrm>
          <a:off x="10248900" y="2152650"/>
          <a:ext cx="1075615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KVS Power Side</a:t>
          </a:r>
        </a:p>
        <a:p>
          <a:r>
            <a:rPr lang="en-US" sz="1100"/>
            <a:t>200000 Factor</a:t>
          </a:r>
        </a:p>
      </xdr:txBody>
    </xdr:sp>
    <xdr:clientData/>
  </xdr:oneCellAnchor>
  <xdr:oneCellAnchor>
    <xdr:from>
      <xdr:col>22</xdr:col>
      <xdr:colOff>552450</xdr:colOff>
      <xdr:row>0</xdr:row>
      <xdr:rowOff>0</xdr:rowOff>
    </xdr:from>
    <xdr:ext cx="2690801" cy="593304"/>
    <xdr:sp macro="" textlink="">
      <xdr:nvSpPr>
        <xdr:cNvPr id="11" name="TextBox 10"/>
        <xdr:cNvSpPr txBox="1"/>
      </xdr:nvSpPr>
      <xdr:spPr>
        <a:xfrm>
          <a:off x="14154150" y="0"/>
          <a:ext cx="2690801" cy="5933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3200" b="1">
              <a:solidFill>
                <a:schemeClr val="accent1">
                  <a:lumMod val="50000"/>
                </a:schemeClr>
              </a:solidFill>
            </a:rPr>
            <a:t>Sloan</a:t>
          </a:r>
          <a:r>
            <a:rPr lang="en-US" sz="3200" b="1" baseline="0">
              <a:solidFill>
                <a:schemeClr val="accent1">
                  <a:lumMod val="50000"/>
                </a:schemeClr>
              </a:solidFill>
            </a:rPr>
            <a:t> Brothers</a:t>
          </a:r>
          <a:endParaRPr lang="en-US" sz="3200" b="1">
            <a:solidFill>
              <a:schemeClr val="accent1">
                <a:lumMod val="50000"/>
              </a:schemeClr>
            </a:solidFill>
          </a:endParaRPr>
        </a:p>
      </xdr:txBody>
    </xdr:sp>
    <xdr:clientData/>
  </xdr:oneCellAnchor>
  <xdr:twoCellAnchor editAs="oneCell">
    <xdr:from>
      <xdr:col>15</xdr:col>
      <xdr:colOff>0</xdr:colOff>
      <xdr:row>89</xdr:row>
      <xdr:rowOff>0</xdr:rowOff>
    </xdr:from>
    <xdr:to>
      <xdr:col>25</xdr:col>
      <xdr:colOff>608762</xdr:colOff>
      <xdr:row>135</xdr:row>
      <xdr:rowOff>122714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34500" y="16954500"/>
          <a:ext cx="6704762" cy="8885714"/>
        </a:xfrm>
        <a:prstGeom prst="rect">
          <a:avLst/>
        </a:prstGeom>
      </xdr:spPr>
    </xdr:pic>
    <xdr:clientData/>
  </xdr:twoCellAnchor>
  <xdr:twoCellAnchor editAs="oneCell">
    <xdr:from>
      <xdr:col>15</xdr:col>
      <xdr:colOff>19050</xdr:colOff>
      <xdr:row>137</xdr:row>
      <xdr:rowOff>66675</xdr:rowOff>
    </xdr:from>
    <xdr:to>
      <xdr:col>25</xdr:col>
      <xdr:colOff>504002</xdr:colOff>
      <xdr:row>185</xdr:row>
      <xdr:rowOff>36961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353550" y="26165175"/>
          <a:ext cx="6580952" cy="91142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8.bin"/><Relationship Id="rId13" Type="http://schemas.openxmlformats.org/officeDocument/2006/relationships/image" Target="../media/image5.emf"/><Relationship Id="rId3" Type="http://schemas.openxmlformats.org/officeDocument/2006/relationships/vmlDrawing" Target="../drawings/vmlDrawing9.vml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0.bin"/><Relationship Id="rId2" Type="http://schemas.openxmlformats.org/officeDocument/2006/relationships/drawing" Target="../drawings/drawing9.xml"/><Relationship Id="rId16" Type="http://schemas.openxmlformats.org/officeDocument/2006/relationships/comments" Target="../comments9.xml"/><Relationship Id="rId1" Type="http://schemas.openxmlformats.org/officeDocument/2006/relationships/printerSettings" Target="../printerSettings/printerSettings10.bin"/><Relationship Id="rId6" Type="http://schemas.openxmlformats.org/officeDocument/2006/relationships/oleObject" Target="../embeddings/oleObject47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oleObject" Target="../embeddings/oleObject49.bin"/><Relationship Id="rId4" Type="http://schemas.openxmlformats.org/officeDocument/2006/relationships/oleObject" Target="../embeddings/oleObject46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51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54.bin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0.vml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6.bin"/><Relationship Id="rId2" Type="http://schemas.openxmlformats.org/officeDocument/2006/relationships/drawing" Target="../drawings/drawing10.xml"/><Relationship Id="rId16" Type="http://schemas.openxmlformats.org/officeDocument/2006/relationships/comments" Target="../comments10.xml"/><Relationship Id="rId1" Type="http://schemas.openxmlformats.org/officeDocument/2006/relationships/printerSettings" Target="../printerSettings/printerSettings11.bin"/><Relationship Id="rId6" Type="http://schemas.openxmlformats.org/officeDocument/2006/relationships/oleObject" Target="../embeddings/oleObject53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oleObject" Target="../embeddings/oleObject55.bin"/><Relationship Id="rId4" Type="http://schemas.openxmlformats.org/officeDocument/2006/relationships/oleObject" Target="../embeddings/oleObject52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57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60.bin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1.vml"/><Relationship Id="rId7" Type="http://schemas.openxmlformats.org/officeDocument/2006/relationships/image" Target="../media/image2.emf"/><Relationship Id="rId12" Type="http://schemas.openxmlformats.org/officeDocument/2006/relationships/oleObject" Target="../embeddings/oleObject62.bin"/><Relationship Id="rId2" Type="http://schemas.openxmlformats.org/officeDocument/2006/relationships/drawing" Target="../drawings/drawing11.xml"/><Relationship Id="rId16" Type="http://schemas.openxmlformats.org/officeDocument/2006/relationships/comments" Target="../comments11.xml"/><Relationship Id="rId1" Type="http://schemas.openxmlformats.org/officeDocument/2006/relationships/printerSettings" Target="../printerSettings/printerSettings12.bin"/><Relationship Id="rId6" Type="http://schemas.openxmlformats.org/officeDocument/2006/relationships/oleObject" Target="../embeddings/oleObject59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oleObject" Target="../embeddings/oleObject61.bin"/><Relationship Id="rId4" Type="http://schemas.openxmlformats.org/officeDocument/2006/relationships/oleObject" Target="../embeddings/oleObject58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3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66.bin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2.vml"/><Relationship Id="rId7" Type="http://schemas.openxmlformats.org/officeDocument/2006/relationships/image" Target="../media/image2.emf"/><Relationship Id="rId12" Type="http://schemas.openxmlformats.org/officeDocument/2006/relationships/oleObject" Target="../embeddings/oleObject68.bin"/><Relationship Id="rId2" Type="http://schemas.openxmlformats.org/officeDocument/2006/relationships/drawing" Target="../drawings/drawing12.xml"/><Relationship Id="rId16" Type="http://schemas.openxmlformats.org/officeDocument/2006/relationships/comments" Target="../comments12.xml"/><Relationship Id="rId1" Type="http://schemas.openxmlformats.org/officeDocument/2006/relationships/printerSettings" Target="../printerSettings/printerSettings13.bin"/><Relationship Id="rId6" Type="http://schemas.openxmlformats.org/officeDocument/2006/relationships/oleObject" Target="../embeddings/oleObject65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oleObject" Target="../embeddings/oleObject67.bin"/><Relationship Id="rId4" Type="http://schemas.openxmlformats.org/officeDocument/2006/relationships/oleObject" Target="../embeddings/oleObject64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9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72.bin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3.vml"/><Relationship Id="rId7" Type="http://schemas.openxmlformats.org/officeDocument/2006/relationships/image" Target="../media/image2.emf"/><Relationship Id="rId12" Type="http://schemas.openxmlformats.org/officeDocument/2006/relationships/oleObject" Target="../embeddings/oleObject74.bin"/><Relationship Id="rId2" Type="http://schemas.openxmlformats.org/officeDocument/2006/relationships/drawing" Target="../drawings/drawing13.xml"/><Relationship Id="rId16" Type="http://schemas.openxmlformats.org/officeDocument/2006/relationships/comments" Target="../comments13.xml"/><Relationship Id="rId1" Type="http://schemas.openxmlformats.org/officeDocument/2006/relationships/printerSettings" Target="../printerSettings/printerSettings14.bin"/><Relationship Id="rId6" Type="http://schemas.openxmlformats.org/officeDocument/2006/relationships/oleObject" Target="../embeddings/oleObject71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oleObject" Target="../embeddings/oleObject73.bin"/><Relationship Id="rId4" Type="http://schemas.openxmlformats.org/officeDocument/2006/relationships/oleObject" Target="../embeddings/oleObject70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75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78.bin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4.vml"/><Relationship Id="rId7" Type="http://schemas.openxmlformats.org/officeDocument/2006/relationships/image" Target="../media/image2.emf"/><Relationship Id="rId12" Type="http://schemas.openxmlformats.org/officeDocument/2006/relationships/oleObject" Target="../embeddings/oleObject80.bin"/><Relationship Id="rId2" Type="http://schemas.openxmlformats.org/officeDocument/2006/relationships/drawing" Target="../drawings/drawing14.xml"/><Relationship Id="rId16" Type="http://schemas.openxmlformats.org/officeDocument/2006/relationships/comments" Target="../comments14.xml"/><Relationship Id="rId1" Type="http://schemas.openxmlformats.org/officeDocument/2006/relationships/printerSettings" Target="../printerSettings/printerSettings15.bin"/><Relationship Id="rId6" Type="http://schemas.openxmlformats.org/officeDocument/2006/relationships/oleObject" Target="../embeddings/oleObject77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oleObject" Target="../embeddings/oleObject79.bin"/><Relationship Id="rId4" Type="http://schemas.openxmlformats.org/officeDocument/2006/relationships/oleObject" Target="../embeddings/oleObject76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81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84.bin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5.vml"/><Relationship Id="rId7" Type="http://schemas.openxmlformats.org/officeDocument/2006/relationships/image" Target="../media/image2.emf"/><Relationship Id="rId12" Type="http://schemas.openxmlformats.org/officeDocument/2006/relationships/oleObject" Target="../embeddings/oleObject86.bin"/><Relationship Id="rId2" Type="http://schemas.openxmlformats.org/officeDocument/2006/relationships/drawing" Target="../drawings/drawing15.xml"/><Relationship Id="rId16" Type="http://schemas.openxmlformats.org/officeDocument/2006/relationships/comments" Target="../comments15.xml"/><Relationship Id="rId1" Type="http://schemas.openxmlformats.org/officeDocument/2006/relationships/printerSettings" Target="../printerSettings/printerSettings16.bin"/><Relationship Id="rId6" Type="http://schemas.openxmlformats.org/officeDocument/2006/relationships/oleObject" Target="../embeddings/oleObject83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oleObject" Target="../embeddings/oleObject85.bin"/><Relationship Id="rId4" Type="http://schemas.openxmlformats.org/officeDocument/2006/relationships/oleObject" Target="../embeddings/oleObject82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87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90.bin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6.vml"/><Relationship Id="rId7" Type="http://schemas.openxmlformats.org/officeDocument/2006/relationships/image" Target="../media/image2.emf"/><Relationship Id="rId12" Type="http://schemas.openxmlformats.org/officeDocument/2006/relationships/oleObject" Target="../embeddings/oleObject92.bin"/><Relationship Id="rId2" Type="http://schemas.openxmlformats.org/officeDocument/2006/relationships/drawing" Target="../drawings/drawing16.xml"/><Relationship Id="rId16" Type="http://schemas.openxmlformats.org/officeDocument/2006/relationships/comments" Target="../comments16.xml"/><Relationship Id="rId1" Type="http://schemas.openxmlformats.org/officeDocument/2006/relationships/printerSettings" Target="../printerSettings/printerSettings17.bin"/><Relationship Id="rId6" Type="http://schemas.openxmlformats.org/officeDocument/2006/relationships/oleObject" Target="../embeddings/oleObject89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oleObject" Target="../embeddings/oleObject91.bin"/><Relationship Id="rId4" Type="http://schemas.openxmlformats.org/officeDocument/2006/relationships/oleObject" Target="../embeddings/oleObject88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93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96.bin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7.vml"/><Relationship Id="rId7" Type="http://schemas.openxmlformats.org/officeDocument/2006/relationships/image" Target="../media/image2.emf"/><Relationship Id="rId12" Type="http://schemas.openxmlformats.org/officeDocument/2006/relationships/oleObject" Target="../embeddings/oleObject98.bin"/><Relationship Id="rId2" Type="http://schemas.openxmlformats.org/officeDocument/2006/relationships/drawing" Target="../drawings/drawing17.xml"/><Relationship Id="rId16" Type="http://schemas.openxmlformats.org/officeDocument/2006/relationships/comments" Target="../comments17.xml"/><Relationship Id="rId1" Type="http://schemas.openxmlformats.org/officeDocument/2006/relationships/printerSettings" Target="../printerSettings/printerSettings18.bin"/><Relationship Id="rId6" Type="http://schemas.openxmlformats.org/officeDocument/2006/relationships/oleObject" Target="../embeddings/oleObject95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oleObject" Target="../embeddings/oleObject97.bin"/><Relationship Id="rId4" Type="http://schemas.openxmlformats.org/officeDocument/2006/relationships/oleObject" Target="../embeddings/oleObject94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99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02.bin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8.vml"/><Relationship Id="rId7" Type="http://schemas.openxmlformats.org/officeDocument/2006/relationships/image" Target="../media/image2.emf"/><Relationship Id="rId12" Type="http://schemas.openxmlformats.org/officeDocument/2006/relationships/oleObject" Target="../embeddings/oleObject104.bin"/><Relationship Id="rId2" Type="http://schemas.openxmlformats.org/officeDocument/2006/relationships/drawing" Target="../drawings/drawing18.xml"/><Relationship Id="rId16" Type="http://schemas.openxmlformats.org/officeDocument/2006/relationships/comments" Target="../comments18.xml"/><Relationship Id="rId1" Type="http://schemas.openxmlformats.org/officeDocument/2006/relationships/printerSettings" Target="../printerSettings/printerSettings19.bin"/><Relationship Id="rId6" Type="http://schemas.openxmlformats.org/officeDocument/2006/relationships/oleObject" Target="../embeddings/oleObject101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oleObject" Target="../embeddings/oleObject103.bin"/><Relationship Id="rId4" Type="http://schemas.openxmlformats.org/officeDocument/2006/relationships/oleObject" Target="../embeddings/oleObject100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105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2" Type="http://schemas.openxmlformats.org/officeDocument/2006/relationships/drawing" Target="../drawings/drawing1.xml"/><Relationship Id="rId16" Type="http://schemas.openxmlformats.org/officeDocument/2006/relationships/comments" Target="../comments1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08.bin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9.vml"/><Relationship Id="rId7" Type="http://schemas.openxmlformats.org/officeDocument/2006/relationships/image" Target="../media/image2.emf"/><Relationship Id="rId12" Type="http://schemas.openxmlformats.org/officeDocument/2006/relationships/oleObject" Target="../embeddings/oleObject110.bin"/><Relationship Id="rId2" Type="http://schemas.openxmlformats.org/officeDocument/2006/relationships/drawing" Target="../drawings/drawing19.xml"/><Relationship Id="rId16" Type="http://schemas.openxmlformats.org/officeDocument/2006/relationships/comments" Target="../comments19.xml"/><Relationship Id="rId1" Type="http://schemas.openxmlformats.org/officeDocument/2006/relationships/printerSettings" Target="../printerSettings/printerSettings20.bin"/><Relationship Id="rId6" Type="http://schemas.openxmlformats.org/officeDocument/2006/relationships/oleObject" Target="../embeddings/oleObject107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oleObject" Target="../embeddings/oleObject109.bin"/><Relationship Id="rId4" Type="http://schemas.openxmlformats.org/officeDocument/2006/relationships/oleObject" Target="../embeddings/oleObject106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111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14.bin"/><Relationship Id="rId13" Type="http://schemas.openxmlformats.org/officeDocument/2006/relationships/image" Target="../media/image5.emf"/><Relationship Id="rId3" Type="http://schemas.openxmlformats.org/officeDocument/2006/relationships/vmlDrawing" Target="../drawings/vmlDrawing20.vml"/><Relationship Id="rId7" Type="http://schemas.openxmlformats.org/officeDocument/2006/relationships/image" Target="../media/image2.emf"/><Relationship Id="rId12" Type="http://schemas.openxmlformats.org/officeDocument/2006/relationships/oleObject" Target="../embeddings/oleObject116.bin"/><Relationship Id="rId2" Type="http://schemas.openxmlformats.org/officeDocument/2006/relationships/drawing" Target="../drawings/drawing20.xml"/><Relationship Id="rId16" Type="http://schemas.openxmlformats.org/officeDocument/2006/relationships/comments" Target="../comments20.xml"/><Relationship Id="rId1" Type="http://schemas.openxmlformats.org/officeDocument/2006/relationships/printerSettings" Target="../printerSettings/printerSettings21.bin"/><Relationship Id="rId6" Type="http://schemas.openxmlformats.org/officeDocument/2006/relationships/oleObject" Target="../embeddings/oleObject113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oleObject" Target="../embeddings/oleObject115.bin"/><Relationship Id="rId4" Type="http://schemas.openxmlformats.org/officeDocument/2006/relationships/oleObject" Target="../embeddings/oleObject112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117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20.bin"/><Relationship Id="rId13" Type="http://schemas.openxmlformats.org/officeDocument/2006/relationships/image" Target="../media/image5.emf"/><Relationship Id="rId3" Type="http://schemas.openxmlformats.org/officeDocument/2006/relationships/vmlDrawing" Target="../drawings/vmlDrawing21.vml"/><Relationship Id="rId7" Type="http://schemas.openxmlformats.org/officeDocument/2006/relationships/image" Target="../media/image2.emf"/><Relationship Id="rId12" Type="http://schemas.openxmlformats.org/officeDocument/2006/relationships/oleObject" Target="../embeddings/oleObject122.bin"/><Relationship Id="rId2" Type="http://schemas.openxmlformats.org/officeDocument/2006/relationships/drawing" Target="../drawings/drawing21.xml"/><Relationship Id="rId16" Type="http://schemas.openxmlformats.org/officeDocument/2006/relationships/comments" Target="../comments21.xml"/><Relationship Id="rId1" Type="http://schemas.openxmlformats.org/officeDocument/2006/relationships/printerSettings" Target="../printerSettings/printerSettings22.bin"/><Relationship Id="rId6" Type="http://schemas.openxmlformats.org/officeDocument/2006/relationships/oleObject" Target="../embeddings/oleObject119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oleObject" Target="../embeddings/oleObject121.bin"/><Relationship Id="rId4" Type="http://schemas.openxmlformats.org/officeDocument/2006/relationships/oleObject" Target="../embeddings/oleObject118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123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26.bin"/><Relationship Id="rId13" Type="http://schemas.openxmlformats.org/officeDocument/2006/relationships/image" Target="../media/image5.emf"/><Relationship Id="rId3" Type="http://schemas.openxmlformats.org/officeDocument/2006/relationships/vmlDrawing" Target="../drawings/vmlDrawing22.vml"/><Relationship Id="rId7" Type="http://schemas.openxmlformats.org/officeDocument/2006/relationships/image" Target="../media/image2.emf"/><Relationship Id="rId12" Type="http://schemas.openxmlformats.org/officeDocument/2006/relationships/oleObject" Target="../embeddings/oleObject128.bin"/><Relationship Id="rId2" Type="http://schemas.openxmlformats.org/officeDocument/2006/relationships/drawing" Target="../drawings/drawing22.xml"/><Relationship Id="rId16" Type="http://schemas.openxmlformats.org/officeDocument/2006/relationships/comments" Target="../comments22.xml"/><Relationship Id="rId1" Type="http://schemas.openxmlformats.org/officeDocument/2006/relationships/printerSettings" Target="../printerSettings/printerSettings23.bin"/><Relationship Id="rId6" Type="http://schemas.openxmlformats.org/officeDocument/2006/relationships/oleObject" Target="../embeddings/oleObject125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oleObject" Target="../embeddings/oleObject127.bin"/><Relationship Id="rId4" Type="http://schemas.openxmlformats.org/officeDocument/2006/relationships/oleObject" Target="../embeddings/oleObject124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129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32.bin"/><Relationship Id="rId13" Type="http://schemas.openxmlformats.org/officeDocument/2006/relationships/image" Target="../media/image5.emf"/><Relationship Id="rId3" Type="http://schemas.openxmlformats.org/officeDocument/2006/relationships/vmlDrawing" Target="../drawings/vmlDrawing23.vml"/><Relationship Id="rId7" Type="http://schemas.openxmlformats.org/officeDocument/2006/relationships/image" Target="../media/image2.emf"/><Relationship Id="rId12" Type="http://schemas.openxmlformats.org/officeDocument/2006/relationships/oleObject" Target="../embeddings/oleObject134.bin"/><Relationship Id="rId2" Type="http://schemas.openxmlformats.org/officeDocument/2006/relationships/drawing" Target="../drawings/drawing23.xml"/><Relationship Id="rId16" Type="http://schemas.openxmlformats.org/officeDocument/2006/relationships/comments" Target="../comments23.xml"/><Relationship Id="rId1" Type="http://schemas.openxmlformats.org/officeDocument/2006/relationships/printerSettings" Target="../printerSettings/printerSettings24.bin"/><Relationship Id="rId6" Type="http://schemas.openxmlformats.org/officeDocument/2006/relationships/oleObject" Target="../embeddings/oleObject131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oleObject" Target="../embeddings/oleObject133.bin"/><Relationship Id="rId4" Type="http://schemas.openxmlformats.org/officeDocument/2006/relationships/oleObject" Target="../embeddings/oleObject130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135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38.bin"/><Relationship Id="rId13" Type="http://schemas.openxmlformats.org/officeDocument/2006/relationships/image" Target="../media/image5.emf"/><Relationship Id="rId3" Type="http://schemas.openxmlformats.org/officeDocument/2006/relationships/vmlDrawing" Target="../drawings/vmlDrawing24.vml"/><Relationship Id="rId7" Type="http://schemas.openxmlformats.org/officeDocument/2006/relationships/image" Target="../media/image2.emf"/><Relationship Id="rId12" Type="http://schemas.openxmlformats.org/officeDocument/2006/relationships/oleObject" Target="../embeddings/oleObject140.bin"/><Relationship Id="rId2" Type="http://schemas.openxmlformats.org/officeDocument/2006/relationships/drawing" Target="../drawings/drawing24.xml"/><Relationship Id="rId16" Type="http://schemas.openxmlformats.org/officeDocument/2006/relationships/comments" Target="../comments24.xml"/><Relationship Id="rId1" Type="http://schemas.openxmlformats.org/officeDocument/2006/relationships/printerSettings" Target="../printerSettings/printerSettings25.bin"/><Relationship Id="rId6" Type="http://schemas.openxmlformats.org/officeDocument/2006/relationships/oleObject" Target="../embeddings/oleObject137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oleObject" Target="../embeddings/oleObject139.bin"/><Relationship Id="rId4" Type="http://schemas.openxmlformats.org/officeDocument/2006/relationships/oleObject" Target="../embeddings/oleObject136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141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9.bin"/><Relationship Id="rId3" Type="http://schemas.openxmlformats.org/officeDocument/2006/relationships/vmlDrawing" Target="../drawings/vmlDrawing2.vml"/><Relationship Id="rId7" Type="http://schemas.openxmlformats.org/officeDocument/2006/relationships/image" Target="../media/image4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8.bin"/><Relationship Id="rId5" Type="http://schemas.openxmlformats.org/officeDocument/2006/relationships/image" Target="../media/image1.emf"/><Relationship Id="rId10" Type="http://schemas.openxmlformats.org/officeDocument/2006/relationships/comments" Target="../comments2.xml"/><Relationship Id="rId4" Type="http://schemas.openxmlformats.org/officeDocument/2006/relationships/oleObject" Target="../embeddings/oleObject7.bin"/><Relationship Id="rId9" Type="http://schemas.openxmlformats.org/officeDocument/2006/relationships/image" Target="../media/image5.emf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2.bin"/><Relationship Id="rId13" Type="http://schemas.openxmlformats.org/officeDocument/2006/relationships/image" Target="../media/image5.emf"/><Relationship Id="rId3" Type="http://schemas.openxmlformats.org/officeDocument/2006/relationships/vmlDrawing" Target="../drawings/vmlDrawing3.vml"/><Relationship Id="rId7" Type="http://schemas.openxmlformats.org/officeDocument/2006/relationships/image" Target="../media/image2.emf"/><Relationship Id="rId12" Type="http://schemas.openxmlformats.org/officeDocument/2006/relationships/oleObject" Target="../embeddings/oleObject14.bin"/><Relationship Id="rId2" Type="http://schemas.openxmlformats.org/officeDocument/2006/relationships/drawing" Target="../drawings/drawing3.xml"/><Relationship Id="rId16" Type="http://schemas.openxmlformats.org/officeDocument/2006/relationships/comments" Target="../comments3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11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oleObject" Target="../embeddings/oleObject13.bin"/><Relationship Id="rId4" Type="http://schemas.openxmlformats.org/officeDocument/2006/relationships/oleObject" Target="../embeddings/oleObject10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15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8.bin"/><Relationship Id="rId13" Type="http://schemas.openxmlformats.org/officeDocument/2006/relationships/image" Target="../media/image5.emf"/><Relationship Id="rId3" Type="http://schemas.openxmlformats.org/officeDocument/2006/relationships/vmlDrawing" Target="../drawings/vmlDrawing4.vml"/><Relationship Id="rId7" Type="http://schemas.openxmlformats.org/officeDocument/2006/relationships/image" Target="../media/image2.emf"/><Relationship Id="rId12" Type="http://schemas.openxmlformats.org/officeDocument/2006/relationships/oleObject" Target="../embeddings/oleObject20.bin"/><Relationship Id="rId2" Type="http://schemas.openxmlformats.org/officeDocument/2006/relationships/drawing" Target="../drawings/drawing4.xml"/><Relationship Id="rId16" Type="http://schemas.openxmlformats.org/officeDocument/2006/relationships/comments" Target="../comments4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17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oleObject" Target="../embeddings/oleObject19.bin"/><Relationship Id="rId4" Type="http://schemas.openxmlformats.org/officeDocument/2006/relationships/oleObject" Target="../embeddings/oleObject16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21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4.bin"/><Relationship Id="rId13" Type="http://schemas.openxmlformats.org/officeDocument/2006/relationships/image" Target="../media/image5.emf"/><Relationship Id="rId3" Type="http://schemas.openxmlformats.org/officeDocument/2006/relationships/vmlDrawing" Target="../drawings/vmlDrawing5.vml"/><Relationship Id="rId7" Type="http://schemas.openxmlformats.org/officeDocument/2006/relationships/image" Target="../media/image2.emf"/><Relationship Id="rId12" Type="http://schemas.openxmlformats.org/officeDocument/2006/relationships/oleObject" Target="../embeddings/oleObject26.bin"/><Relationship Id="rId2" Type="http://schemas.openxmlformats.org/officeDocument/2006/relationships/drawing" Target="../drawings/drawing5.xml"/><Relationship Id="rId16" Type="http://schemas.openxmlformats.org/officeDocument/2006/relationships/comments" Target="../comments5.xml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oleObject23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oleObject" Target="../embeddings/oleObject25.bin"/><Relationship Id="rId4" Type="http://schemas.openxmlformats.org/officeDocument/2006/relationships/oleObject" Target="../embeddings/oleObject22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27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0.bin"/><Relationship Id="rId13" Type="http://schemas.openxmlformats.org/officeDocument/2006/relationships/image" Target="../media/image5.emf"/><Relationship Id="rId3" Type="http://schemas.openxmlformats.org/officeDocument/2006/relationships/vmlDrawing" Target="../drawings/vmlDrawing6.vml"/><Relationship Id="rId7" Type="http://schemas.openxmlformats.org/officeDocument/2006/relationships/image" Target="../media/image2.emf"/><Relationship Id="rId12" Type="http://schemas.openxmlformats.org/officeDocument/2006/relationships/oleObject" Target="../embeddings/oleObject32.bin"/><Relationship Id="rId2" Type="http://schemas.openxmlformats.org/officeDocument/2006/relationships/drawing" Target="../drawings/drawing6.xml"/><Relationship Id="rId16" Type="http://schemas.openxmlformats.org/officeDocument/2006/relationships/comments" Target="../comments6.x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oleObject29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oleObject" Target="../embeddings/oleObject31.bin"/><Relationship Id="rId4" Type="http://schemas.openxmlformats.org/officeDocument/2006/relationships/oleObject" Target="../embeddings/oleObject28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33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6.bin"/><Relationship Id="rId13" Type="http://schemas.openxmlformats.org/officeDocument/2006/relationships/image" Target="../media/image5.emf"/><Relationship Id="rId3" Type="http://schemas.openxmlformats.org/officeDocument/2006/relationships/vmlDrawing" Target="../drawings/vmlDrawing7.vml"/><Relationship Id="rId7" Type="http://schemas.openxmlformats.org/officeDocument/2006/relationships/image" Target="../media/image2.emf"/><Relationship Id="rId12" Type="http://schemas.openxmlformats.org/officeDocument/2006/relationships/oleObject" Target="../embeddings/oleObject38.bin"/><Relationship Id="rId2" Type="http://schemas.openxmlformats.org/officeDocument/2006/relationships/drawing" Target="../drawings/drawing7.xml"/><Relationship Id="rId16" Type="http://schemas.openxmlformats.org/officeDocument/2006/relationships/comments" Target="../comments7.xml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oleObject35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oleObject" Target="../embeddings/oleObject37.bin"/><Relationship Id="rId4" Type="http://schemas.openxmlformats.org/officeDocument/2006/relationships/oleObject" Target="../embeddings/oleObject34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39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2.bin"/><Relationship Id="rId13" Type="http://schemas.openxmlformats.org/officeDocument/2006/relationships/image" Target="../media/image5.emf"/><Relationship Id="rId3" Type="http://schemas.openxmlformats.org/officeDocument/2006/relationships/vmlDrawing" Target="../drawings/vmlDrawing8.vml"/><Relationship Id="rId7" Type="http://schemas.openxmlformats.org/officeDocument/2006/relationships/image" Target="../media/image2.emf"/><Relationship Id="rId12" Type="http://schemas.openxmlformats.org/officeDocument/2006/relationships/oleObject" Target="../embeddings/oleObject44.bin"/><Relationship Id="rId2" Type="http://schemas.openxmlformats.org/officeDocument/2006/relationships/drawing" Target="../drawings/drawing8.xml"/><Relationship Id="rId16" Type="http://schemas.openxmlformats.org/officeDocument/2006/relationships/comments" Target="../comments8.xml"/><Relationship Id="rId1" Type="http://schemas.openxmlformats.org/officeDocument/2006/relationships/printerSettings" Target="../printerSettings/printerSettings9.bin"/><Relationship Id="rId6" Type="http://schemas.openxmlformats.org/officeDocument/2006/relationships/oleObject" Target="../embeddings/oleObject41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oleObject" Target="../embeddings/oleObject43.bin"/><Relationship Id="rId4" Type="http://schemas.openxmlformats.org/officeDocument/2006/relationships/oleObject" Target="../embeddings/oleObject40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4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54"/>
  <sheetViews>
    <sheetView workbookViewId="0">
      <selection activeCell="B32" sqref="B32"/>
    </sheetView>
  </sheetViews>
  <sheetFormatPr defaultRowHeight="15" outlineLevelCol="1" x14ac:dyDescent="0.25"/>
  <cols>
    <col min="2" max="2" width="7.5703125" bestFit="1" customWidth="1"/>
    <col min="3" max="3" width="13.5703125" bestFit="1" customWidth="1"/>
    <col min="4" max="4" width="2.42578125" customWidth="1"/>
    <col min="5" max="5" width="9.85546875" bestFit="1" customWidth="1"/>
    <col min="6" max="6" width="11.5703125" bestFit="1" customWidth="1"/>
    <col min="7" max="7" width="2.42578125" customWidth="1"/>
    <col min="8" max="8" width="10.42578125" bestFit="1" customWidth="1"/>
    <col min="9" max="9" width="11.5703125" bestFit="1" customWidth="1"/>
    <col min="10" max="10" width="2.42578125" customWidth="1"/>
    <col min="11" max="12" width="9.140625" hidden="1" customWidth="1" outlineLevel="1"/>
    <col min="13" max="13" width="2.42578125" hidden="1" customWidth="1" outlineLevel="1"/>
    <col min="14" max="15" width="9.140625" hidden="1" customWidth="1" outlineLevel="1"/>
    <col min="16" max="16" width="29.7109375" customWidth="1" collapsed="1"/>
    <col min="17" max="17" width="11.28515625" customWidth="1"/>
  </cols>
  <sheetData>
    <row r="1" spans="1:21" x14ac:dyDescent="0.25">
      <c r="A1" s="1" t="s">
        <v>87</v>
      </c>
      <c r="E1" t="s">
        <v>126</v>
      </c>
      <c r="H1" t="s">
        <v>127</v>
      </c>
      <c r="K1" t="s">
        <v>137</v>
      </c>
      <c r="N1" t="s">
        <v>136</v>
      </c>
    </row>
    <row r="2" spans="1:21" x14ac:dyDescent="0.25">
      <c r="B2" s="13" t="s">
        <v>88</v>
      </c>
      <c r="C2" s="13" t="s">
        <v>89</v>
      </c>
      <c r="D2" s="1"/>
      <c r="E2" s="13" t="s">
        <v>88</v>
      </c>
      <c r="F2" s="13" t="s">
        <v>89</v>
      </c>
      <c r="G2" s="1"/>
      <c r="H2" s="13" t="s">
        <v>88</v>
      </c>
      <c r="I2" s="13" t="s">
        <v>89</v>
      </c>
      <c r="J2" s="1"/>
      <c r="K2" s="9" t="s">
        <v>140</v>
      </c>
      <c r="M2" s="1"/>
    </row>
    <row r="3" spans="1:21" x14ac:dyDescent="0.25">
      <c r="B3" s="14" t="s">
        <v>29</v>
      </c>
      <c r="C3" s="14" t="s">
        <v>29</v>
      </c>
      <c r="E3" s="17" t="s">
        <v>29</v>
      </c>
      <c r="F3" s="17" t="s">
        <v>29</v>
      </c>
      <c r="H3" s="17" t="s">
        <v>29</v>
      </c>
      <c r="I3" s="17" t="s">
        <v>29</v>
      </c>
      <c r="K3" s="14" t="e">
        <f t="shared" ref="K3" si="0">H3*30/2</f>
        <v>#VALUE!</v>
      </c>
      <c r="L3" s="14" t="e">
        <f t="shared" ref="L3" si="1">I3*30/2</f>
        <v>#VALUE!</v>
      </c>
      <c r="N3" s="15" t="e">
        <f>B3/E3</f>
        <v>#VALUE!</v>
      </c>
      <c r="O3" s="15" t="e">
        <f>C3/F3</f>
        <v>#VALUE!</v>
      </c>
    </row>
    <row r="4" spans="1:21" x14ac:dyDescent="0.25">
      <c r="A4" t="s">
        <v>159</v>
      </c>
      <c r="B4" s="16">
        <v>2.2000000000000002</v>
      </c>
      <c r="C4" s="16">
        <v>3.2</v>
      </c>
      <c r="E4" s="19">
        <f>'SUS1234 (Sloan)'!G10</f>
        <v>0.24</v>
      </c>
      <c r="F4" s="19">
        <f>'SUS1234 (Sloan)'!G34</f>
        <v>0.82487718382832509</v>
      </c>
      <c r="H4" s="15">
        <f>B4-E4</f>
        <v>1.9600000000000002</v>
      </c>
      <c r="I4" s="15">
        <f>C4-F4</f>
        <v>2.3751228161716753</v>
      </c>
      <c r="K4" s="14">
        <f t="shared" ref="K4:K54" si="2">H4*30/2</f>
        <v>29.400000000000002</v>
      </c>
      <c r="L4" s="14">
        <f t="shared" ref="L4:L54" si="3">I4*30/2</f>
        <v>35.62684224257513</v>
      </c>
      <c r="N4" s="15">
        <f t="shared" ref="N4:N15" si="4">B4/E4</f>
        <v>9.1666666666666679</v>
      </c>
      <c r="O4" s="15">
        <f t="shared" ref="O4:O15" si="5">C4/F4</f>
        <v>3.8793653924921627</v>
      </c>
    </row>
    <row r="5" spans="1:21" x14ac:dyDescent="0.25">
      <c r="A5" t="s">
        <v>160</v>
      </c>
      <c r="B5" s="16">
        <v>1.6</v>
      </c>
      <c r="C5" s="16">
        <v>0.9</v>
      </c>
      <c r="E5" s="19">
        <f>E4</f>
        <v>0.24</v>
      </c>
      <c r="F5" s="19">
        <f>F4</f>
        <v>0.82487718382832509</v>
      </c>
      <c r="H5" s="15">
        <f t="shared" ref="H5:H54" si="6">B5-E5</f>
        <v>1.36</v>
      </c>
      <c r="I5" s="15">
        <f t="shared" ref="I5:I54" si="7">C5-F5</f>
        <v>7.5122816171674933E-2</v>
      </c>
      <c r="K5" s="14">
        <f t="shared" si="2"/>
        <v>20.400000000000002</v>
      </c>
      <c r="L5" s="14">
        <f t="shared" si="3"/>
        <v>1.1268422425751239</v>
      </c>
      <c r="N5" s="15">
        <f t="shared" si="4"/>
        <v>6.666666666666667</v>
      </c>
      <c r="O5" s="15">
        <f t="shared" si="5"/>
        <v>1.0910715166384206</v>
      </c>
    </row>
    <row r="6" spans="1:21" x14ac:dyDescent="0.25">
      <c r="A6" t="s">
        <v>161</v>
      </c>
      <c r="B6" s="16">
        <v>3.3</v>
      </c>
      <c r="C6" s="16">
        <v>2.4</v>
      </c>
      <c r="E6" s="19">
        <f>E4</f>
        <v>0.24</v>
      </c>
      <c r="F6" s="19">
        <f>F4</f>
        <v>0.82487718382832509</v>
      </c>
      <c r="H6" s="15">
        <f t="shared" si="6"/>
        <v>3.0599999999999996</v>
      </c>
      <c r="I6" s="15">
        <f t="shared" si="7"/>
        <v>1.5751228161716748</v>
      </c>
      <c r="K6" s="14">
        <f t="shared" si="2"/>
        <v>45.899999999999991</v>
      </c>
      <c r="L6" s="14">
        <f t="shared" si="3"/>
        <v>23.626842242575123</v>
      </c>
      <c r="N6" s="15">
        <f t="shared" si="4"/>
        <v>13.75</v>
      </c>
      <c r="O6" s="15">
        <f t="shared" si="5"/>
        <v>2.9095240443691219</v>
      </c>
    </row>
    <row r="7" spans="1:21" x14ac:dyDescent="0.25">
      <c r="A7" t="s">
        <v>162</v>
      </c>
      <c r="B7" s="16">
        <v>2.9</v>
      </c>
      <c r="C7" s="16">
        <v>1.7</v>
      </c>
      <c r="E7" s="19">
        <f>E4</f>
        <v>0.24</v>
      </c>
      <c r="F7" s="19">
        <f>F4</f>
        <v>0.82487718382832509</v>
      </c>
      <c r="H7" s="15">
        <f t="shared" si="6"/>
        <v>2.66</v>
      </c>
      <c r="I7" s="15">
        <f t="shared" si="7"/>
        <v>0.87512281617167487</v>
      </c>
      <c r="K7" s="14">
        <f t="shared" si="2"/>
        <v>39.900000000000006</v>
      </c>
      <c r="L7" s="14">
        <f t="shared" si="3"/>
        <v>13.126842242575123</v>
      </c>
      <c r="N7" s="15">
        <f t="shared" si="4"/>
        <v>12.083333333333334</v>
      </c>
      <c r="O7" s="15">
        <f t="shared" si="5"/>
        <v>2.0609128647614612</v>
      </c>
    </row>
    <row r="8" spans="1:21" x14ac:dyDescent="0.25">
      <c r="A8" t="s">
        <v>163</v>
      </c>
      <c r="B8" s="16">
        <v>12.6</v>
      </c>
      <c r="C8" s="16">
        <v>2.2000000000000002</v>
      </c>
      <c r="E8" s="19">
        <f>'SUS5 (Sloan)'!G10</f>
        <v>11.999999999999998</v>
      </c>
      <c r="F8" s="19">
        <f>'SUS5 (Sloan)'!G34</f>
        <v>1.4773339453506</v>
      </c>
      <c r="H8" s="15">
        <f t="shared" si="6"/>
        <v>0.60000000000000142</v>
      </c>
      <c r="I8" s="15">
        <f t="shared" si="7"/>
        <v>0.72266605464940015</v>
      </c>
      <c r="K8" s="14">
        <f t="shared" si="2"/>
        <v>9.0000000000000213</v>
      </c>
      <c r="L8" s="14">
        <f t="shared" si="3"/>
        <v>10.839990819741002</v>
      </c>
      <c r="N8" s="15">
        <f t="shared" si="4"/>
        <v>1.05</v>
      </c>
      <c r="O8" s="15">
        <f t="shared" si="5"/>
        <v>1.4891690581697812</v>
      </c>
    </row>
    <row r="9" spans="1:21" x14ac:dyDescent="0.25">
      <c r="A9" t="s">
        <v>164</v>
      </c>
      <c r="B9" s="16">
        <v>10.8</v>
      </c>
      <c r="C9" s="16">
        <v>2.9</v>
      </c>
      <c r="E9" s="19">
        <f>'SUS6 (Sloan)'!G10</f>
        <v>11.999999999999998</v>
      </c>
      <c r="F9" s="19">
        <f>'SUS6 (Sloan)'!G34</f>
        <v>1.32960055081554</v>
      </c>
      <c r="H9" s="15">
        <f t="shared" si="6"/>
        <v>-1.1999999999999975</v>
      </c>
      <c r="I9" s="15">
        <f t="shared" si="7"/>
        <v>1.57039944918446</v>
      </c>
      <c r="K9" s="14">
        <f t="shared" si="2"/>
        <v>-17.999999999999964</v>
      </c>
      <c r="L9" s="14">
        <f t="shared" si="3"/>
        <v>23.555991737766899</v>
      </c>
      <c r="N9" s="15">
        <f t="shared" si="4"/>
        <v>0.90000000000000024</v>
      </c>
      <c r="O9" s="15">
        <f t="shared" si="5"/>
        <v>2.1811061963092753</v>
      </c>
    </row>
    <row r="10" spans="1:21" x14ac:dyDescent="0.25">
      <c r="A10" t="s">
        <v>165</v>
      </c>
      <c r="B10" s="16">
        <v>1.1000000000000001</v>
      </c>
      <c r="C10" s="16">
        <v>1.3</v>
      </c>
      <c r="E10" s="19">
        <f>'MTV12 (Sloan)'!G10</f>
        <v>11.999999999999998</v>
      </c>
      <c r="F10" s="19">
        <f>'MTV12 (Sloan)'!G34</f>
        <v>1.4773339453506</v>
      </c>
      <c r="H10" s="15">
        <f t="shared" si="6"/>
        <v>-10.899999999999999</v>
      </c>
      <c r="I10" s="15">
        <f t="shared" si="7"/>
        <v>-0.17733394535059999</v>
      </c>
      <c r="K10" s="14">
        <f t="shared" si="2"/>
        <v>-163.49999999999997</v>
      </c>
      <c r="L10" s="14">
        <f t="shared" si="3"/>
        <v>-2.6600091802589998</v>
      </c>
      <c r="N10" s="15">
        <f t="shared" si="4"/>
        <v>9.1666666666666688E-2</v>
      </c>
      <c r="O10" s="15">
        <f t="shared" si="5"/>
        <v>0.87996353437305252</v>
      </c>
    </row>
    <row r="11" spans="1:21" x14ac:dyDescent="0.25">
      <c r="A11" t="s">
        <v>166</v>
      </c>
      <c r="B11" s="16">
        <v>1.1000000000000001</v>
      </c>
      <c r="C11" s="16">
        <v>2.4</v>
      </c>
      <c r="E11" s="19">
        <f>E10</f>
        <v>11.999999999999998</v>
      </c>
      <c r="F11" s="19">
        <f>F10</f>
        <v>1.4773339453506</v>
      </c>
      <c r="H11" s="15">
        <f t="shared" si="6"/>
        <v>-10.899999999999999</v>
      </c>
      <c r="I11" s="15">
        <f t="shared" si="7"/>
        <v>0.92266605464939988</v>
      </c>
      <c r="K11" s="14">
        <f t="shared" si="2"/>
        <v>-163.49999999999997</v>
      </c>
      <c r="L11" s="14">
        <f t="shared" si="3"/>
        <v>13.839990819740999</v>
      </c>
      <c r="N11" s="15">
        <f t="shared" si="4"/>
        <v>9.1666666666666688E-2</v>
      </c>
      <c r="O11" s="15">
        <f t="shared" si="5"/>
        <v>1.624548063457943</v>
      </c>
    </row>
    <row r="12" spans="1:21" x14ac:dyDescent="0.25">
      <c r="A12" t="s">
        <v>121</v>
      </c>
      <c r="B12" s="16">
        <v>14.1</v>
      </c>
      <c r="C12" s="16">
        <v>2.2000000000000002</v>
      </c>
      <c r="D12" s="4"/>
      <c r="E12" s="16">
        <f>'WGL1 (Trabon)'!G10</f>
        <v>9.6</v>
      </c>
      <c r="F12" s="16">
        <f>'WGL1 (Trabon)'!G34</f>
        <v>1.4922565104551515</v>
      </c>
      <c r="H12" s="15">
        <f t="shared" si="6"/>
        <v>4.5</v>
      </c>
      <c r="I12" s="15">
        <f t="shared" si="7"/>
        <v>0.70774348954484867</v>
      </c>
      <c r="K12" s="14">
        <f t="shared" si="2"/>
        <v>67.5</v>
      </c>
      <c r="L12" s="14">
        <f t="shared" si="3"/>
        <v>10.616152343172731</v>
      </c>
      <c r="N12" s="15">
        <f t="shared" si="4"/>
        <v>1.46875</v>
      </c>
      <c r="O12" s="15">
        <f t="shared" si="5"/>
        <v>1.4742773675880836</v>
      </c>
    </row>
    <row r="13" spans="1:21" x14ac:dyDescent="0.25">
      <c r="A13" t="s">
        <v>122</v>
      </c>
      <c r="B13" s="16">
        <v>11.7</v>
      </c>
      <c r="C13" s="16">
        <v>1</v>
      </c>
      <c r="D13" s="4"/>
      <c r="E13" s="16">
        <f>'CHE1 (Trabon)'!G10</f>
        <v>11.52</v>
      </c>
      <c r="F13" s="16">
        <f>'CHE1 (Trabon)'!G34</f>
        <v>1.4922565104551515</v>
      </c>
      <c r="H13" s="15">
        <f t="shared" si="6"/>
        <v>0.17999999999999972</v>
      </c>
      <c r="I13" s="15">
        <f t="shared" si="7"/>
        <v>-0.49225651045515151</v>
      </c>
      <c r="K13" s="14">
        <f t="shared" si="2"/>
        <v>2.6999999999999957</v>
      </c>
      <c r="L13" s="14">
        <f t="shared" si="3"/>
        <v>-7.3838476568272728</v>
      </c>
      <c r="N13" s="15">
        <f t="shared" si="4"/>
        <v>1.015625</v>
      </c>
      <c r="O13" s="15">
        <f t="shared" si="5"/>
        <v>0.67012607617640152</v>
      </c>
    </row>
    <row r="14" spans="1:21" x14ac:dyDescent="0.25">
      <c r="A14" t="s">
        <v>123</v>
      </c>
      <c r="B14" s="16" t="s">
        <v>124</v>
      </c>
      <c r="C14" s="16">
        <v>1.4</v>
      </c>
      <c r="D14" s="4"/>
      <c r="E14" s="16">
        <f>'ORC12 (Sloan)'!G10</f>
        <v>0.24</v>
      </c>
      <c r="F14" s="16">
        <f>'ORC12 (Sloan)'!G34</f>
        <v>0.93802930087945469</v>
      </c>
      <c r="H14" s="15" t="e">
        <f t="shared" si="6"/>
        <v>#VALUE!</v>
      </c>
      <c r="I14" s="15">
        <f t="shared" si="7"/>
        <v>0.46197069912054523</v>
      </c>
      <c r="K14" s="14" t="e">
        <f t="shared" si="2"/>
        <v>#VALUE!</v>
      </c>
      <c r="L14" s="14">
        <f t="shared" si="3"/>
        <v>6.9295604868081782</v>
      </c>
      <c r="N14" s="15" t="e">
        <f t="shared" si="4"/>
        <v>#VALUE!</v>
      </c>
      <c r="O14" s="15">
        <f t="shared" si="5"/>
        <v>1.4924906915886551</v>
      </c>
      <c r="P14" t="s">
        <v>91</v>
      </c>
      <c r="S14" t="s">
        <v>184</v>
      </c>
      <c r="U14" s="11"/>
    </row>
    <row r="15" spans="1:21" x14ac:dyDescent="0.25">
      <c r="A15" t="s">
        <v>125</v>
      </c>
      <c r="B15" s="15" t="s">
        <v>124</v>
      </c>
      <c r="C15" s="15">
        <v>2.2999999999999998</v>
      </c>
      <c r="D15" s="12"/>
      <c r="E15" s="15">
        <f>E14</f>
        <v>0.24</v>
      </c>
      <c r="F15" s="15">
        <f>F14</f>
        <v>0.93802930087945469</v>
      </c>
      <c r="G15" s="11"/>
      <c r="H15" s="15" t="e">
        <f t="shared" si="6"/>
        <v>#VALUE!</v>
      </c>
      <c r="I15" s="15">
        <f t="shared" si="7"/>
        <v>1.3619706991205451</v>
      </c>
      <c r="J15" s="11"/>
      <c r="K15" s="14" t="e">
        <f t="shared" si="2"/>
        <v>#VALUE!</v>
      </c>
      <c r="L15" s="14">
        <f t="shared" si="3"/>
        <v>20.429560486808178</v>
      </c>
      <c r="M15" s="11"/>
      <c r="N15" s="15" t="e">
        <f t="shared" si="4"/>
        <v>#VALUE!</v>
      </c>
      <c r="O15" s="15">
        <f t="shared" si="5"/>
        <v>2.4519489933242191</v>
      </c>
      <c r="P15" t="s">
        <v>91</v>
      </c>
      <c r="S15" t="s">
        <v>184</v>
      </c>
    </row>
    <row r="16" spans="1:21" x14ac:dyDescent="0.25">
      <c r="A16" t="s">
        <v>167</v>
      </c>
      <c r="B16" s="16">
        <v>13</v>
      </c>
      <c r="C16" s="16">
        <v>0.5</v>
      </c>
      <c r="E16" s="19">
        <f>'PLY1234 (Sloan)'!G10</f>
        <v>0.12</v>
      </c>
      <c r="F16" s="19">
        <f>'PLY1234 (Sloan)'!G34</f>
        <v>0.52970197382636641</v>
      </c>
      <c r="H16" s="15">
        <f t="shared" si="6"/>
        <v>12.88</v>
      </c>
      <c r="I16" s="15">
        <f t="shared" si="7"/>
        <v>-2.9701973826366412E-2</v>
      </c>
      <c r="K16" s="14">
        <f t="shared" si="2"/>
        <v>193.20000000000002</v>
      </c>
      <c r="L16" s="14">
        <f t="shared" si="3"/>
        <v>-0.44552960739549619</v>
      </c>
      <c r="N16" s="15">
        <f>B16/E16</f>
        <v>108.33333333333334</v>
      </c>
      <c r="O16" s="15">
        <f>C16/F16</f>
        <v>0.94392700934865204</v>
      </c>
    </row>
    <row r="17" spans="1:24" x14ac:dyDescent="0.25">
      <c r="A17" t="s">
        <v>168</v>
      </c>
      <c r="B17" s="16">
        <v>19.399999999999999</v>
      </c>
      <c r="C17" s="16">
        <v>0.9</v>
      </c>
      <c r="E17" s="19">
        <f>E16</f>
        <v>0.12</v>
      </c>
      <c r="F17" s="19">
        <f>F16</f>
        <v>0.52970197382636641</v>
      </c>
      <c r="H17" s="15">
        <f t="shared" si="6"/>
        <v>19.279999999999998</v>
      </c>
      <c r="I17" s="15">
        <f t="shared" si="7"/>
        <v>0.37029802617363361</v>
      </c>
      <c r="K17" s="14">
        <f t="shared" si="2"/>
        <v>289.2</v>
      </c>
      <c r="L17" s="14">
        <f t="shared" si="3"/>
        <v>5.5544703926045038</v>
      </c>
      <c r="N17" s="15">
        <f t="shared" ref="N17:N41" si="8">B17/E17</f>
        <v>161.66666666666666</v>
      </c>
      <c r="O17" s="15">
        <f t="shared" ref="O17:O41" si="9">C17/F17</f>
        <v>1.6990686168275737</v>
      </c>
    </row>
    <row r="18" spans="1:24" x14ac:dyDescent="0.25">
      <c r="A18" t="s">
        <v>169</v>
      </c>
      <c r="B18" s="16"/>
      <c r="C18" s="16">
        <v>0.9</v>
      </c>
      <c r="E18" s="19">
        <f>E16</f>
        <v>0.12</v>
      </c>
      <c r="F18" s="19">
        <f>F16</f>
        <v>0.52970197382636641</v>
      </c>
      <c r="H18" s="15">
        <f t="shared" si="6"/>
        <v>-0.12</v>
      </c>
      <c r="I18" s="15">
        <f t="shared" si="7"/>
        <v>0.37029802617363361</v>
      </c>
      <c r="K18" s="14">
        <f t="shared" si="2"/>
        <v>-1.7999999999999998</v>
      </c>
      <c r="L18" s="14">
        <f t="shared" si="3"/>
        <v>5.5544703926045038</v>
      </c>
      <c r="N18" s="15">
        <f t="shared" si="8"/>
        <v>0</v>
      </c>
      <c r="O18" s="15">
        <f t="shared" si="9"/>
        <v>1.6990686168275737</v>
      </c>
    </row>
    <row r="19" spans="1:24" x14ac:dyDescent="0.25">
      <c r="A19" t="s">
        <v>170</v>
      </c>
      <c r="B19" s="16">
        <v>19.399999999999999</v>
      </c>
      <c r="C19" s="16">
        <v>0.9</v>
      </c>
      <c r="E19" s="19">
        <f>E16</f>
        <v>0.12</v>
      </c>
      <c r="F19" s="19">
        <f>F16</f>
        <v>0.52970197382636641</v>
      </c>
      <c r="H19" s="15">
        <f t="shared" si="6"/>
        <v>19.279999999999998</v>
      </c>
      <c r="I19" s="15">
        <f t="shared" si="7"/>
        <v>0.37029802617363361</v>
      </c>
      <c r="K19" s="14">
        <f t="shared" si="2"/>
        <v>289.2</v>
      </c>
      <c r="L19" s="14">
        <f t="shared" si="3"/>
        <v>5.5544703926045038</v>
      </c>
      <c r="N19" s="15">
        <f t="shared" si="8"/>
        <v>161.66666666666666</v>
      </c>
      <c r="O19" s="15">
        <f t="shared" si="9"/>
        <v>1.6990686168275737</v>
      </c>
    </row>
    <row r="20" spans="1:24" x14ac:dyDescent="0.25">
      <c r="A20" t="s">
        <v>90</v>
      </c>
      <c r="B20" s="15">
        <v>5.7</v>
      </c>
      <c r="C20" s="15">
        <v>1.1000000000000001</v>
      </c>
      <c r="D20" s="12"/>
      <c r="E20" s="15">
        <f>'BAK123 (Sloan)'!G10</f>
        <v>5.1428571428571432</v>
      </c>
      <c r="F20" s="15">
        <f>'BAK123 (Sloan)'!G34</f>
        <v>0.5890486225480861</v>
      </c>
      <c r="G20" s="11"/>
      <c r="H20" s="15">
        <f t="shared" si="6"/>
        <v>0.55714285714285694</v>
      </c>
      <c r="I20" s="15">
        <f t="shared" si="7"/>
        <v>0.51095137745191399</v>
      </c>
      <c r="J20" s="11"/>
      <c r="K20" s="14">
        <f t="shared" si="2"/>
        <v>8.3571428571428541</v>
      </c>
      <c r="L20" s="14">
        <f t="shared" si="3"/>
        <v>7.6642706617787102</v>
      </c>
      <c r="M20" s="11"/>
      <c r="N20" s="15">
        <f t="shared" si="8"/>
        <v>1.1083333333333334</v>
      </c>
      <c r="O20" s="15">
        <f t="shared" si="9"/>
        <v>1.8674179989449058</v>
      </c>
      <c r="P20" t="s">
        <v>91</v>
      </c>
      <c r="S20" s="11" t="s">
        <v>153</v>
      </c>
    </row>
    <row r="21" spans="1:24" x14ac:dyDescent="0.25">
      <c r="A21" t="s">
        <v>92</v>
      </c>
      <c r="B21" s="16">
        <v>0.6</v>
      </c>
      <c r="C21" s="16">
        <v>0.8</v>
      </c>
      <c r="D21" s="4"/>
      <c r="E21" s="15">
        <f>E20</f>
        <v>5.1428571428571432</v>
      </c>
      <c r="F21" s="15">
        <f>F20</f>
        <v>0.5890486225480861</v>
      </c>
      <c r="H21" s="15">
        <f t="shared" si="6"/>
        <v>-4.5428571428571436</v>
      </c>
      <c r="I21" s="15">
        <f t="shared" si="7"/>
        <v>0.21095137745191395</v>
      </c>
      <c r="K21" s="14">
        <f t="shared" si="2"/>
        <v>-68.142857142857153</v>
      </c>
      <c r="L21" s="14">
        <f t="shared" si="3"/>
        <v>3.1642706617787093</v>
      </c>
      <c r="N21" s="15">
        <f t="shared" si="8"/>
        <v>0.11666666666666665</v>
      </c>
      <c r="O21" s="15">
        <f t="shared" si="9"/>
        <v>1.3581221810508406</v>
      </c>
      <c r="S21" s="11" t="s">
        <v>153</v>
      </c>
    </row>
    <row r="22" spans="1:24" x14ac:dyDescent="0.25">
      <c r="A22" t="s">
        <v>93</v>
      </c>
      <c r="B22" s="15">
        <v>4.2</v>
      </c>
      <c r="C22" s="15">
        <v>0.9</v>
      </c>
      <c r="D22" s="12"/>
      <c r="E22" s="15">
        <f>E20</f>
        <v>5.1428571428571432</v>
      </c>
      <c r="F22" s="15">
        <f>F20</f>
        <v>0.5890486225480861</v>
      </c>
      <c r="G22" s="11"/>
      <c r="H22" s="15">
        <f t="shared" si="6"/>
        <v>-0.94285714285714306</v>
      </c>
      <c r="I22" s="15">
        <f t="shared" si="7"/>
        <v>0.31095137745191392</v>
      </c>
      <c r="J22" s="11"/>
      <c r="K22" s="14">
        <f t="shared" si="2"/>
        <v>-14.142857142857146</v>
      </c>
      <c r="L22" s="14">
        <f t="shared" si="3"/>
        <v>4.6642706617787084</v>
      </c>
      <c r="M22" s="11"/>
      <c r="N22" s="15">
        <f t="shared" si="8"/>
        <v>0.81666666666666665</v>
      </c>
      <c r="O22" s="15">
        <f t="shared" si="9"/>
        <v>1.5278874536821956</v>
      </c>
      <c r="P22" t="s">
        <v>91</v>
      </c>
      <c r="S22" s="11" t="s">
        <v>153</v>
      </c>
    </row>
    <row r="23" spans="1:24" x14ac:dyDescent="0.25">
      <c r="A23" t="s">
        <v>94</v>
      </c>
      <c r="B23" s="15">
        <v>5.33</v>
      </c>
      <c r="C23" s="15">
        <v>1.41</v>
      </c>
      <c r="D23" s="12"/>
      <c r="E23" s="15">
        <f>'BAK4 (Sloan)'!G10</f>
        <v>5.0232558139534884</v>
      </c>
      <c r="F23" s="15">
        <f>'BAK4 (Sloan)'!G34</f>
        <v>0.80281436767078662</v>
      </c>
      <c r="G23" s="11"/>
      <c r="H23" s="15">
        <f t="shared" si="6"/>
        <v>0.30674418604651166</v>
      </c>
      <c r="I23" s="15">
        <f t="shared" si="7"/>
        <v>0.6071856323292133</v>
      </c>
      <c r="J23" s="11"/>
      <c r="K23" s="14">
        <f t="shared" si="2"/>
        <v>4.6011627906976749</v>
      </c>
      <c r="L23" s="14">
        <f t="shared" si="3"/>
        <v>9.1077844849382004</v>
      </c>
      <c r="M23" s="11"/>
      <c r="N23" s="15">
        <f t="shared" si="8"/>
        <v>1.0610648148148147</v>
      </c>
      <c r="O23" s="15">
        <f t="shared" si="9"/>
        <v>1.756321332527776</v>
      </c>
      <c r="P23" t="s">
        <v>91</v>
      </c>
      <c r="S23" s="11" t="s">
        <v>153</v>
      </c>
    </row>
    <row r="24" spans="1:24" x14ac:dyDescent="0.25">
      <c r="A24" t="s">
        <v>95</v>
      </c>
      <c r="B24" s="16">
        <v>0.4</v>
      </c>
      <c r="C24" s="16">
        <v>0.7</v>
      </c>
      <c r="D24" s="4"/>
      <c r="E24" s="16">
        <f>'CAL123 (Sloan)'!G10</f>
        <v>5.1428571428571432</v>
      </c>
      <c r="F24" s="16">
        <f>'CAL123 (Sloan)'!G34</f>
        <v>0.5890486225480861</v>
      </c>
      <c r="H24" s="15">
        <f t="shared" si="6"/>
        <v>-4.7428571428571429</v>
      </c>
      <c r="I24" s="15">
        <f t="shared" si="7"/>
        <v>0.11095137745191386</v>
      </c>
      <c r="K24" s="14">
        <f t="shared" si="2"/>
        <v>-71.142857142857139</v>
      </c>
      <c r="L24" s="14">
        <f t="shared" si="3"/>
        <v>1.664270661778708</v>
      </c>
      <c r="N24" s="15">
        <f t="shared" si="8"/>
        <v>7.7777777777777779E-2</v>
      </c>
      <c r="O24" s="15">
        <f t="shared" si="9"/>
        <v>1.1883569084194854</v>
      </c>
      <c r="S24" s="11" t="s">
        <v>153</v>
      </c>
    </row>
    <row r="25" spans="1:24" x14ac:dyDescent="0.25">
      <c r="A25" t="s">
        <v>96</v>
      </c>
      <c r="B25" s="15">
        <v>5.64</v>
      </c>
      <c r="C25" s="15">
        <v>0.81</v>
      </c>
      <c r="D25" s="12"/>
      <c r="E25" s="15">
        <f>E24</f>
        <v>5.1428571428571432</v>
      </c>
      <c r="F25" s="15">
        <f>F24</f>
        <v>0.5890486225480861</v>
      </c>
      <c r="G25" s="11"/>
      <c r="H25" s="15">
        <f t="shared" si="6"/>
        <v>0.49714285714285644</v>
      </c>
      <c r="I25" s="15">
        <f t="shared" si="7"/>
        <v>0.22095137745191396</v>
      </c>
      <c r="J25" s="11"/>
      <c r="K25" s="14">
        <f t="shared" si="2"/>
        <v>7.4571428571428466</v>
      </c>
      <c r="L25" s="14">
        <f t="shared" si="3"/>
        <v>3.3142706617787092</v>
      </c>
      <c r="M25" s="11"/>
      <c r="N25" s="15">
        <f t="shared" si="8"/>
        <v>1.0966666666666665</v>
      </c>
      <c r="O25" s="15">
        <f t="shared" si="9"/>
        <v>1.3750987083139761</v>
      </c>
      <c r="P25" t="s">
        <v>138</v>
      </c>
      <c r="S25" s="11" t="s">
        <v>153</v>
      </c>
    </row>
    <row r="26" spans="1:24" x14ac:dyDescent="0.25">
      <c r="A26" t="s">
        <v>97</v>
      </c>
      <c r="B26" s="15">
        <v>5.62</v>
      </c>
      <c r="C26" s="15">
        <v>0.9</v>
      </c>
      <c r="D26" s="12"/>
      <c r="E26" s="15">
        <f>E24</f>
        <v>5.1428571428571432</v>
      </c>
      <c r="F26" s="15">
        <f>F24</f>
        <v>0.5890486225480861</v>
      </c>
      <c r="G26" s="11"/>
      <c r="H26" s="15">
        <f t="shared" si="6"/>
        <v>0.47714285714285687</v>
      </c>
      <c r="I26" s="15">
        <f t="shared" si="7"/>
        <v>0.31095137745191392</v>
      </c>
      <c r="J26" s="11"/>
      <c r="K26" s="14">
        <f t="shared" si="2"/>
        <v>7.157142857142853</v>
      </c>
      <c r="L26" s="14">
        <f t="shared" si="3"/>
        <v>4.6642706617787084</v>
      </c>
      <c r="M26" s="11"/>
      <c r="N26" s="15">
        <f t="shared" si="8"/>
        <v>1.0927777777777776</v>
      </c>
      <c r="O26" s="15">
        <f t="shared" si="9"/>
        <v>1.5278874536821956</v>
      </c>
      <c r="P26" t="s">
        <v>138</v>
      </c>
      <c r="S26" s="11" t="s">
        <v>153</v>
      </c>
    </row>
    <row r="27" spans="1:24" x14ac:dyDescent="0.25">
      <c r="A27" t="s">
        <v>99</v>
      </c>
      <c r="B27" s="16">
        <v>4.5999999999999996</v>
      </c>
      <c r="C27" s="16">
        <v>1</v>
      </c>
      <c r="D27" s="4"/>
      <c r="E27" s="16">
        <f>'CAL4 (Sloan)'!G10</f>
        <v>5.0232558139534884</v>
      </c>
      <c r="F27" s="16">
        <f>'CAL4 (Sloan)'!G34</f>
        <v>0.80281436767078662</v>
      </c>
      <c r="H27" s="15">
        <f t="shared" si="6"/>
        <v>-0.42325581395348877</v>
      </c>
      <c r="I27" s="15">
        <f t="shared" si="7"/>
        <v>0.19718563232921338</v>
      </c>
      <c r="K27" s="14">
        <f t="shared" si="2"/>
        <v>-6.3488372093023315</v>
      </c>
      <c r="L27" s="14">
        <f t="shared" si="3"/>
        <v>2.9577844849382009</v>
      </c>
      <c r="N27" s="15">
        <f t="shared" si="8"/>
        <v>0.91574074074074063</v>
      </c>
      <c r="O27" s="15">
        <f t="shared" si="9"/>
        <v>1.2456179663317561</v>
      </c>
      <c r="S27" s="11" t="s">
        <v>153</v>
      </c>
    </row>
    <row r="28" spans="1:24" x14ac:dyDescent="0.25">
      <c r="A28" t="s">
        <v>100</v>
      </c>
      <c r="B28" s="16">
        <v>5</v>
      </c>
      <c r="C28" s="16" t="s">
        <v>101</v>
      </c>
      <c r="D28" s="4"/>
      <c r="E28" s="14">
        <f>'MTH123 (Sloan)'!M10</f>
        <v>0.24</v>
      </c>
      <c r="F28" s="16">
        <f>'MTH123 (Sloan)'!G34</f>
        <v>0.83624876748661592</v>
      </c>
      <c r="H28" s="15">
        <f t="shared" si="6"/>
        <v>4.76</v>
      </c>
      <c r="I28" s="15" t="e">
        <f t="shared" si="7"/>
        <v>#VALUE!</v>
      </c>
      <c r="K28" s="14">
        <f t="shared" si="2"/>
        <v>71.399999999999991</v>
      </c>
      <c r="L28" s="14" t="e">
        <f t="shared" si="3"/>
        <v>#VALUE!</v>
      </c>
      <c r="N28" s="15">
        <f t="shared" si="8"/>
        <v>20.833333333333336</v>
      </c>
      <c r="O28" s="15" t="e">
        <f t="shared" si="9"/>
        <v>#VALUE!</v>
      </c>
      <c r="P28" s="11" t="s">
        <v>182</v>
      </c>
      <c r="Q28" t="s">
        <v>102</v>
      </c>
      <c r="S28" t="s">
        <v>98</v>
      </c>
      <c r="X28" t="s">
        <v>131</v>
      </c>
    </row>
    <row r="29" spans="1:24" x14ac:dyDescent="0.25">
      <c r="A29" t="s">
        <v>103</v>
      </c>
      <c r="B29" s="15">
        <v>64.099999999999994</v>
      </c>
      <c r="C29" s="15">
        <v>124.7</v>
      </c>
      <c r="D29" s="12"/>
      <c r="E29" s="18">
        <f>E28</f>
        <v>0.24</v>
      </c>
      <c r="F29" s="15">
        <f>F28</f>
        <v>0.83624876748661592</v>
      </c>
      <c r="G29" s="11"/>
      <c r="H29" s="15">
        <f t="shared" si="6"/>
        <v>63.859999999999992</v>
      </c>
      <c r="I29" s="15">
        <f t="shared" si="7"/>
        <v>123.86375123251338</v>
      </c>
      <c r="J29" s="11"/>
      <c r="K29" s="14">
        <f t="shared" si="2"/>
        <v>957.89999999999986</v>
      </c>
      <c r="L29" s="14">
        <f t="shared" si="3"/>
        <v>1857.9562684877008</v>
      </c>
      <c r="M29" s="11"/>
      <c r="N29" s="15">
        <f t="shared" si="8"/>
        <v>267.08333333333331</v>
      </c>
      <c r="O29" s="15">
        <f t="shared" si="9"/>
        <v>149.11830647570528</v>
      </c>
      <c r="P29" s="11" t="s">
        <v>182</v>
      </c>
      <c r="Q29" t="s">
        <v>102</v>
      </c>
      <c r="S29" t="s">
        <v>139</v>
      </c>
      <c r="X29" t="s">
        <v>131</v>
      </c>
    </row>
    <row r="30" spans="1:24" x14ac:dyDescent="0.25">
      <c r="A30" t="s">
        <v>104</v>
      </c>
      <c r="B30" s="16">
        <v>8.1999999999999993</v>
      </c>
      <c r="C30" s="16">
        <v>118.1</v>
      </c>
      <c r="D30" s="4"/>
      <c r="E30" s="14">
        <f>E28</f>
        <v>0.24</v>
      </c>
      <c r="F30" s="16">
        <f>F28</f>
        <v>0.83624876748661592</v>
      </c>
      <c r="H30" s="15">
        <f t="shared" si="6"/>
        <v>7.9599999999999991</v>
      </c>
      <c r="I30" s="15">
        <f t="shared" si="7"/>
        <v>117.26375123251339</v>
      </c>
      <c r="K30" s="14">
        <f t="shared" si="2"/>
        <v>119.39999999999999</v>
      </c>
      <c r="L30" s="14">
        <f t="shared" si="3"/>
        <v>1758.9562684877008</v>
      </c>
      <c r="N30" s="15">
        <f t="shared" si="8"/>
        <v>34.166666666666664</v>
      </c>
      <c r="O30" s="15">
        <f t="shared" si="9"/>
        <v>141.22591816183476</v>
      </c>
      <c r="P30" s="11" t="s">
        <v>182</v>
      </c>
      <c r="Q30" t="s">
        <v>102</v>
      </c>
      <c r="S30" t="s">
        <v>98</v>
      </c>
      <c r="X30" t="s">
        <v>131</v>
      </c>
    </row>
    <row r="31" spans="1:24" x14ac:dyDescent="0.25">
      <c r="A31" t="s">
        <v>105</v>
      </c>
      <c r="B31" s="16">
        <v>1.3</v>
      </c>
      <c r="C31" s="16">
        <v>0.4</v>
      </c>
      <c r="D31" s="4"/>
      <c r="E31" s="16">
        <f>'POC123 (Sloan)'!G10</f>
        <v>6.8571428571428568</v>
      </c>
      <c r="F31" s="16">
        <f>'POC123 (Sloan)'!G34</f>
        <v>0.87297005861626364</v>
      </c>
      <c r="H31" s="15">
        <f t="shared" si="6"/>
        <v>-5.5571428571428569</v>
      </c>
      <c r="I31" s="15">
        <f t="shared" si="7"/>
        <v>-0.47297005861626362</v>
      </c>
      <c r="K31" s="14">
        <f t="shared" si="2"/>
        <v>-83.357142857142861</v>
      </c>
      <c r="L31" s="14">
        <f t="shared" si="3"/>
        <v>-7.094550879243954</v>
      </c>
      <c r="N31" s="15">
        <f t="shared" si="8"/>
        <v>0.18958333333333335</v>
      </c>
      <c r="O31" s="15">
        <f t="shared" si="9"/>
        <v>0.4582058640522404</v>
      </c>
    </row>
    <row r="32" spans="1:24" x14ac:dyDescent="0.25">
      <c r="A32" t="s">
        <v>106</v>
      </c>
      <c r="B32" s="16">
        <v>1.9</v>
      </c>
      <c r="C32" s="16">
        <v>1.4</v>
      </c>
      <c r="D32" s="4"/>
      <c r="E32" s="16">
        <f>E31</f>
        <v>6.8571428571428568</v>
      </c>
      <c r="F32" s="16">
        <f>F31</f>
        <v>0.87297005861626364</v>
      </c>
      <c r="H32" s="15">
        <f t="shared" si="6"/>
        <v>-4.9571428571428573</v>
      </c>
      <c r="I32" s="15">
        <f t="shared" si="7"/>
        <v>0.52702994138373627</v>
      </c>
      <c r="K32" s="14">
        <f t="shared" si="2"/>
        <v>-74.357142857142861</v>
      </c>
      <c r="L32" s="14">
        <f t="shared" si="3"/>
        <v>7.9054491207560442</v>
      </c>
      <c r="N32" s="15">
        <f t="shared" si="8"/>
        <v>0.27708333333333335</v>
      </c>
      <c r="O32" s="15">
        <f t="shared" si="9"/>
        <v>1.6037205241828412</v>
      </c>
    </row>
    <row r="33" spans="1:16" x14ac:dyDescent="0.25">
      <c r="A33" t="s">
        <v>107</v>
      </c>
      <c r="B33" s="16">
        <v>6.8</v>
      </c>
      <c r="C33" s="16">
        <v>1.7</v>
      </c>
      <c r="D33" s="4"/>
      <c r="E33" s="16">
        <f>E31</f>
        <v>6.8571428571428568</v>
      </c>
      <c r="F33" s="16">
        <f>F31</f>
        <v>0.87297005861626364</v>
      </c>
      <c r="H33" s="15">
        <f t="shared" si="6"/>
        <v>-5.714285714285694E-2</v>
      </c>
      <c r="I33" s="15">
        <f t="shared" si="7"/>
        <v>0.82702994138373631</v>
      </c>
      <c r="K33" s="14">
        <f t="shared" si="2"/>
        <v>-0.8571428571428541</v>
      </c>
      <c r="L33" s="14">
        <f t="shared" si="3"/>
        <v>12.405449120756044</v>
      </c>
      <c r="N33" s="15">
        <f t="shared" si="8"/>
        <v>0.9916666666666667</v>
      </c>
      <c r="O33" s="15">
        <f t="shared" si="9"/>
        <v>1.9473749222220216</v>
      </c>
    </row>
    <row r="34" spans="1:16" x14ac:dyDescent="0.25">
      <c r="A34" t="s">
        <v>108</v>
      </c>
      <c r="B34" s="16">
        <v>2.5</v>
      </c>
      <c r="C34" s="16">
        <v>2.9</v>
      </c>
      <c r="D34" s="4"/>
      <c r="E34" s="16">
        <f>'POC4 (Sloan)'!G10</f>
        <v>10.199999999999999</v>
      </c>
      <c r="F34" s="16">
        <f>'POC4 (Sloan)'!G34</f>
        <v>1.10800045901295</v>
      </c>
      <c r="H34" s="15">
        <f t="shared" si="6"/>
        <v>-7.6999999999999993</v>
      </c>
      <c r="I34" s="15">
        <f t="shared" si="7"/>
        <v>1.7919995409870499</v>
      </c>
      <c r="K34" s="14">
        <f t="shared" si="2"/>
        <v>-115.49999999999999</v>
      </c>
      <c r="L34" s="14">
        <f t="shared" si="3"/>
        <v>26.87999311480575</v>
      </c>
      <c r="N34" s="15">
        <f t="shared" si="8"/>
        <v>0.24509803921568629</v>
      </c>
      <c r="O34" s="15">
        <f t="shared" si="9"/>
        <v>2.6173274355711307</v>
      </c>
    </row>
    <row r="35" spans="1:16" x14ac:dyDescent="0.25">
      <c r="A35" t="s">
        <v>109</v>
      </c>
      <c r="B35" s="15">
        <v>5.9</v>
      </c>
      <c r="C35" s="15">
        <v>2</v>
      </c>
      <c r="D35" s="4"/>
      <c r="E35" s="15">
        <f>'SOS123 (Sloan)'!G10</f>
        <v>6.8571428571428568</v>
      </c>
      <c r="F35" s="15">
        <f>'SOS123 (Sloan)'!G34</f>
        <v>0.8749846049053781</v>
      </c>
      <c r="H35" s="15">
        <f t="shared" si="6"/>
        <v>-0.95714285714285641</v>
      </c>
      <c r="I35" s="15">
        <f t="shared" si="7"/>
        <v>1.1250153950946218</v>
      </c>
      <c r="K35" s="14">
        <f t="shared" si="2"/>
        <v>-14.357142857142847</v>
      </c>
      <c r="L35" s="14">
        <f t="shared" si="3"/>
        <v>16.875230926419327</v>
      </c>
      <c r="N35" s="15">
        <f t="shared" si="8"/>
        <v>0.86041666666666672</v>
      </c>
      <c r="O35" s="15">
        <f t="shared" si="9"/>
        <v>2.2857545021792496</v>
      </c>
      <c r="P35" t="s">
        <v>91</v>
      </c>
    </row>
    <row r="36" spans="1:16" x14ac:dyDescent="0.25">
      <c r="A36" t="s">
        <v>110</v>
      </c>
      <c r="B36" s="15">
        <v>6.4</v>
      </c>
      <c r="C36" s="15">
        <v>2.8</v>
      </c>
      <c r="D36" s="4"/>
      <c r="E36" s="15">
        <f>E35</f>
        <v>6.8571428571428568</v>
      </c>
      <c r="F36" s="15">
        <f>F35</f>
        <v>0.8749846049053781</v>
      </c>
      <c r="H36" s="15">
        <f t="shared" si="6"/>
        <v>-0.45714285714285641</v>
      </c>
      <c r="I36" s="15">
        <f t="shared" si="7"/>
        <v>1.9250153950946216</v>
      </c>
      <c r="K36" s="14">
        <f t="shared" si="2"/>
        <v>-6.8571428571428461</v>
      </c>
      <c r="L36" s="14">
        <f t="shared" si="3"/>
        <v>28.875230926419324</v>
      </c>
      <c r="N36" s="15">
        <f t="shared" si="8"/>
        <v>0.93333333333333346</v>
      </c>
      <c r="O36" s="15">
        <f t="shared" si="9"/>
        <v>3.2000563030509492</v>
      </c>
      <c r="P36" t="s">
        <v>91</v>
      </c>
    </row>
    <row r="37" spans="1:16" x14ac:dyDescent="0.25">
      <c r="A37" t="s">
        <v>111</v>
      </c>
      <c r="B37" s="15">
        <v>10</v>
      </c>
      <c r="C37" s="15">
        <v>3.1</v>
      </c>
      <c r="D37" s="4"/>
      <c r="E37" s="15">
        <f>E36</f>
        <v>6.8571428571428568</v>
      </c>
      <c r="F37" s="15">
        <f>F35</f>
        <v>0.8749846049053781</v>
      </c>
      <c r="H37" s="15">
        <f t="shared" si="6"/>
        <v>3.1428571428571432</v>
      </c>
      <c r="I37" s="15">
        <f t="shared" si="7"/>
        <v>2.2250153950946219</v>
      </c>
      <c r="K37" s="14">
        <f t="shared" si="2"/>
        <v>47.142857142857146</v>
      </c>
      <c r="L37" s="14">
        <f t="shared" si="3"/>
        <v>33.375230926419327</v>
      </c>
      <c r="N37" s="15">
        <f t="shared" si="8"/>
        <v>1.4583333333333335</v>
      </c>
      <c r="O37" s="15">
        <f t="shared" si="9"/>
        <v>3.5429194783778373</v>
      </c>
      <c r="P37" t="s">
        <v>91</v>
      </c>
    </row>
    <row r="38" spans="1:16" x14ac:dyDescent="0.25">
      <c r="A38" t="s">
        <v>112</v>
      </c>
      <c r="B38" s="15">
        <v>23.6</v>
      </c>
      <c r="C38" s="15">
        <v>0.8</v>
      </c>
      <c r="D38" s="4"/>
      <c r="E38" s="15">
        <f>'SOS4 (Sloan)'!G10</f>
        <v>18</v>
      </c>
      <c r="F38" s="15">
        <f>'SOS4 (Sloan)'!G34</f>
        <v>2.9546678907012001</v>
      </c>
      <c r="H38" s="15">
        <f t="shared" si="6"/>
        <v>5.6000000000000014</v>
      </c>
      <c r="I38" s="15">
        <f t="shared" si="7"/>
        <v>-2.1546678907011998</v>
      </c>
      <c r="K38" s="14">
        <f t="shared" si="2"/>
        <v>84.000000000000028</v>
      </c>
      <c r="L38" s="14">
        <f t="shared" si="3"/>
        <v>-32.320018360517999</v>
      </c>
      <c r="N38" s="15">
        <f t="shared" si="8"/>
        <v>1.3111111111111111</v>
      </c>
      <c r="O38" s="15">
        <f t="shared" si="9"/>
        <v>0.27075801057632387</v>
      </c>
      <c r="P38" t="s">
        <v>91</v>
      </c>
    </row>
    <row r="39" spans="1:16" x14ac:dyDescent="0.25">
      <c r="A39" t="s">
        <v>113</v>
      </c>
      <c r="B39" s="15">
        <v>5.7</v>
      </c>
      <c r="C39" s="15">
        <v>0.7</v>
      </c>
      <c r="D39" s="12"/>
      <c r="E39" s="15">
        <f>'KEM123 (Sloan)'!G10</f>
        <v>5.1428571428571432</v>
      </c>
      <c r="F39" s="15">
        <f>'KEM123 (Sloan)'!G34</f>
        <v>0.5890486225480861</v>
      </c>
      <c r="H39" s="15">
        <f t="shared" si="6"/>
        <v>0.55714285714285694</v>
      </c>
      <c r="I39" s="15">
        <f t="shared" si="7"/>
        <v>0.11095137745191386</v>
      </c>
      <c r="K39" s="14">
        <f t="shared" si="2"/>
        <v>8.3571428571428541</v>
      </c>
      <c r="L39" s="14">
        <f t="shared" si="3"/>
        <v>1.664270661778708</v>
      </c>
      <c r="N39" s="15">
        <f t="shared" si="8"/>
        <v>1.1083333333333334</v>
      </c>
      <c r="O39" s="15">
        <f t="shared" si="9"/>
        <v>1.1883569084194854</v>
      </c>
      <c r="P39" t="s">
        <v>91</v>
      </c>
    </row>
    <row r="40" spans="1:16" x14ac:dyDescent="0.25">
      <c r="A40" t="s">
        <v>114</v>
      </c>
      <c r="B40" s="16">
        <v>2.6</v>
      </c>
      <c r="C40" s="16">
        <v>0.6</v>
      </c>
      <c r="D40" s="4"/>
      <c r="E40" s="16">
        <f>E39</f>
        <v>5.1428571428571432</v>
      </c>
      <c r="F40" s="16">
        <f>F39</f>
        <v>0.5890486225480861</v>
      </c>
      <c r="H40" s="15">
        <f t="shared" si="6"/>
        <v>-2.5428571428571431</v>
      </c>
      <c r="I40" s="15">
        <f t="shared" si="7"/>
        <v>1.095137745191388E-2</v>
      </c>
      <c r="K40" s="14">
        <f t="shared" si="2"/>
        <v>-38.142857142857146</v>
      </c>
      <c r="L40" s="14">
        <f t="shared" si="3"/>
        <v>0.16427066177870819</v>
      </c>
      <c r="N40" s="15">
        <f t="shared" si="8"/>
        <v>0.50555555555555554</v>
      </c>
      <c r="O40" s="15">
        <f t="shared" si="9"/>
        <v>1.0185916357881304</v>
      </c>
    </row>
    <row r="41" spans="1:16" x14ac:dyDescent="0.25">
      <c r="A41" t="s">
        <v>115</v>
      </c>
      <c r="B41" s="16">
        <v>3.7</v>
      </c>
      <c r="C41" s="16">
        <v>0.9</v>
      </c>
      <c r="D41" s="4"/>
      <c r="E41" s="16">
        <f>E39</f>
        <v>5.1428571428571432</v>
      </c>
      <c r="F41" s="16">
        <f>F39</f>
        <v>0.5890486225480861</v>
      </c>
      <c r="H41" s="15">
        <f t="shared" si="6"/>
        <v>-1.4428571428571431</v>
      </c>
      <c r="I41" s="15">
        <f t="shared" si="7"/>
        <v>0.31095137745191392</v>
      </c>
      <c r="K41" s="14">
        <f t="shared" si="2"/>
        <v>-21.642857142857146</v>
      </c>
      <c r="L41" s="14">
        <f t="shared" si="3"/>
        <v>4.6642706617787084</v>
      </c>
      <c r="N41" s="15">
        <f t="shared" si="8"/>
        <v>0.71944444444444444</v>
      </c>
      <c r="O41" s="15">
        <f t="shared" si="9"/>
        <v>1.5278874536821956</v>
      </c>
    </row>
    <row r="42" spans="1:16" x14ac:dyDescent="0.25">
      <c r="A42" t="s">
        <v>116</v>
      </c>
      <c r="B42" s="16">
        <v>9.6</v>
      </c>
      <c r="C42" s="16">
        <v>0.8</v>
      </c>
      <c r="D42" s="4"/>
      <c r="E42" s="16">
        <f>'KEM4 (Sloan)'!G10</f>
        <v>6.8571428571428568</v>
      </c>
      <c r="F42" s="16">
        <f>'KEM4 (Sloan)'!G34</f>
        <v>0.74612825522757575</v>
      </c>
      <c r="H42" s="15">
        <f t="shared" si="6"/>
        <v>2.7428571428571429</v>
      </c>
      <c r="I42" s="15">
        <f t="shared" si="7"/>
        <v>5.387174477242429E-2</v>
      </c>
      <c r="K42" s="14">
        <f t="shared" si="2"/>
        <v>41.142857142857146</v>
      </c>
      <c r="L42" s="14">
        <f t="shared" si="3"/>
        <v>0.80807617158636436</v>
      </c>
      <c r="N42" s="15">
        <f t="shared" ref="N42:N54" si="10">B42/E42</f>
        <v>1.4000000000000001</v>
      </c>
      <c r="O42" s="15">
        <f t="shared" ref="O42:O54" si="11">C42/F42</f>
        <v>1.0722017218822426</v>
      </c>
    </row>
    <row r="43" spans="1:16" x14ac:dyDescent="0.25">
      <c r="A43" t="s">
        <v>117</v>
      </c>
      <c r="B43" s="15">
        <v>3.6</v>
      </c>
      <c r="C43" s="15">
        <v>0.56999999999999995</v>
      </c>
      <c r="D43" s="12"/>
      <c r="E43" s="15">
        <f>'GRR1234 (Sloan)'!G10</f>
        <v>5.1428571428571432</v>
      </c>
      <c r="F43" s="15">
        <f>'GRR1234 (Sloan)'!G34</f>
        <v>0.5890486225480861</v>
      </c>
      <c r="G43" s="11"/>
      <c r="H43" s="15">
        <f t="shared" si="6"/>
        <v>-1.5428571428571431</v>
      </c>
      <c r="I43" s="15">
        <f t="shared" si="7"/>
        <v>-1.9048622548086147E-2</v>
      </c>
      <c r="J43" s="11"/>
      <c r="K43" s="14">
        <f t="shared" si="2"/>
        <v>-23.142857142857146</v>
      </c>
      <c r="L43" s="14">
        <f t="shared" si="3"/>
        <v>-0.28572933822129221</v>
      </c>
      <c r="M43" s="11"/>
      <c r="N43" s="15">
        <f t="shared" si="10"/>
        <v>0.7</v>
      </c>
      <c r="O43" s="15">
        <f t="shared" si="11"/>
        <v>0.96766205399872374</v>
      </c>
      <c r="P43" t="s">
        <v>91</v>
      </c>
    </row>
    <row r="44" spans="1:16" x14ac:dyDescent="0.25">
      <c r="A44" t="s">
        <v>118</v>
      </c>
      <c r="B44" s="16">
        <v>4.0999999999999996</v>
      </c>
      <c r="C44" s="16">
        <v>0.7</v>
      </c>
      <c r="D44" s="4"/>
      <c r="E44" s="16">
        <f>E43</f>
        <v>5.1428571428571432</v>
      </c>
      <c r="F44" s="16">
        <f>F43</f>
        <v>0.5890486225480861</v>
      </c>
      <c r="H44" s="15">
        <f t="shared" si="6"/>
        <v>-1.0428571428571436</v>
      </c>
      <c r="I44" s="15">
        <f t="shared" si="7"/>
        <v>0.11095137745191386</v>
      </c>
      <c r="K44" s="14">
        <f t="shared" si="2"/>
        <v>-15.642857142857153</v>
      </c>
      <c r="L44" s="14">
        <f t="shared" si="3"/>
        <v>1.664270661778708</v>
      </c>
      <c r="M44" s="11"/>
      <c r="N44" s="15">
        <f t="shared" si="10"/>
        <v>0.79722222222222205</v>
      </c>
      <c r="O44" s="15">
        <f t="shared" si="11"/>
        <v>1.1883569084194854</v>
      </c>
    </row>
    <row r="45" spans="1:16" x14ac:dyDescent="0.25">
      <c r="A45" t="s">
        <v>119</v>
      </c>
      <c r="B45" s="16">
        <v>0.3</v>
      </c>
      <c r="C45" s="16">
        <v>0.6</v>
      </c>
      <c r="D45" s="4"/>
      <c r="E45" s="16">
        <f>E43</f>
        <v>5.1428571428571432</v>
      </c>
      <c r="F45" s="16">
        <f>F43</f>
        <v>0.5890486225480861</v>
      </c>
      <c r="H45" s="15">
        <f t="shared" si="6"/>
        <v>-4.8428571428571434</v>
      </c>
      <c r="I45" s="15">
        <f t="shared" si="7"/>
        <v>1.095137745191388E-2</v>
      </c>
      <c r="K45" s="14">
        <f t="shared" si="2"/>
        <v>-72.642857142857153</v>
      </c>
      <c r="L45" s="14">
        <f t="shared" si="3"/>
        <v>0.16427066177870819</v>
      </c>
      <c r="M45" s="11"/>
      <c r="N45" s="15">
        <f t="shared" si="10"/>
        <v>5.8333333333333327E-2</v>
      </c>
      <c r="O45" s="15">
        <f t="shared" si="11"/>
        <v>1.0185916357881304</v>
      </c>
    </row>
    <row r="46" spans="1:16" x14ac:dyDescent="0.25">
      <c r="A46" t="s">
        <v>120</v>
      </c>
      <c r="B46" s="16">
        <v>3.3</v>
      </c>
      <c r="C46" s="16">
        <v>0.6</v>
      </c>
      <c r="D46" s="4"/>
      <c r="E46" s="16">
        <f>E43</f>
        <v>5.1428571428571432</v>
      </c>
      <c r="F46" s="16">
        <f>F43</f>
        <v>0.5890486225480861</v>
      </c>
      <c r="H46" s="15">
        <f t="shared" si="6"/>
        <v>-1.8428571428571434</v>
      </c>
      <c r="I46" s="15">
        <f t="shared" si="7"/>
        <v>1.095137745191388E-2</v>
      </c>
      <c r="K46" s="14">
        <f t="shared" si="2"/>
        <v>-27.642857142857153</v>
      </c>
      <c r="L46" s="14">
        <f t="shared" si="3"/>
        <v>0.16427066177870819</v>
      </c>
      <c r="M46" s="11"/>
      <c r="N46" s="15">
        <f t="shared" si="10"/>
        <v>0.64166666666666661</v>
      </c>
      <c r="O46" s="15">
        <f t="shared" si="11"/>
        <v>1.0185916357881304</v>
      </c>
    </row>
    <row r="47" spans="1:16" x14ac:dyDescent="0.25">
      <c r="A47" t="s">
        <v>171</v>
      </c>
      <c r="B47" s="15">
        <v>8.1999999999999993</v>
      </c>
      <c r="C47" s="15">
        <v>1.9</v>
      </c>
      <c r="D47" s="11"/>
      <c r="E47" s="20">
        <f>'RNG1234 (Sloan)'!G10</f>
        <v>5.9828571428571431</v>
      </c>
      <c r="F47" s="20">
        <f>'RNG1234 (Sloan)'!G34</f>
        <v>0.87297005861626364</v>
      </c>
      <c r="H47" s="15">
        <f t="shared" si="6"/>
        <v>2.2171428571428562</v>
      </c>
      <c r="I47" s="15">
        <f t="shared" si="7"/>
        <v>1.0270299413837363</v>
      </c>
      <c r="K47" s="14">
        <f t="shared" si="2"/>
        <v>33.257142857142846</v>
      </c>
      <c r="L47" s="14">
        <f t="shared" si="3"/>
        <v>15.405449120756044</v>
      </c>
      <c r="N47" s="15">
        <f t="shared" si="10"/>
        <v>1.370582617000955</v>
      </c>
      <c r="O47" s="15">
        <f t="shared" si="11"/>
        <v>2.1764778542481418</v>
      </c>
      <c r="P47" t="s">
        <v>183</v>
      </c>
    </row>
    <row r="48" spans="1:16" x14ac:dyDescent="0.25">
      <c r="A48" t="s">
        <v>172</v>
      </c>
      <c r="B48" s="15">
        <v>6.1</v>
      </c>
      <c r="C48" s="15">
        <v>1.6</v>
      </c>
      <c r="E48" s="20">
        <f>E47</f>
        <v>5.9828571428571431</v>
      </c>
      <c r="F48" s="20">
        <f>F47</f>
        <v>0.87297005861626364</v>
      </c>
      <c r="H48" s="15">
        <f t="shared" si="6"/>
        <v>0.11714285714285655</v>
      </c>
      <c r="I48" s="15">
        <f t="shared" si="7"/>
        <v>0.72702994138373644</v>
      </c>
      <c r="K48" s="14">
        <f t="shared" si="2"/>
        <v>1.7571428571428482</v>
      </c>
      <c r="L48" s="14">
        <f t="shared" si="3"/>
        <v>10.905449120756046</v>
      </c>
      <c r="N48" s="15">
        <f t="shared" si="10"/>
        <v>1.0195797516714422</v>
      </c>
      <c r="O48" s="15">
        <f t="shared" si="11"/>
        <v>1.8328234562089616</v>
      </c>
      <c r="P48" t="s">
        <v>183</v>
      </c>
    </row>
    <row r="49" spans="1:16" x14ac:dyDescent="0.25">
      <c r="A49" t="s">
        <v>173</v>
      </c>
      <c r="B49" s="16">
        <v>6.1</v>
      </c>
      <c r="C49" s="16">
        <v>1.2</v>
      </c>
      <c r="E49" s="19">
        <f>E47</f>
        <v>5.9828571428571431</v>
      </c>
      <c r="F49" s="19">
        <f>F47</f>
        <v>0.87297005861626364</v>
      </c>
      <c r="H49" s="15">
        <f t="shared" si="6"/>
        <v>0.11714285714285655</v>
      </c>
      <c r="I49" s="15">
        <f t="shared" si="7"/>
        <v>0.32702994138373631</v>
      </c>
      <c r="K49" s="14">
        <f t="shared" si="2"/>
        <v>1.7571428571428482</v>
      </c>
      <c r="L49" s="14">
        <f t="shared" si="3"/>
        <v>4.9054491207560442</v>
      </c>
      <c r="N49" s="15">
        <f t="shared" si="10"/>
        <v>1.0195797516714422</v>
      </c>
      <c r="O49" s="15">
        <f t="shared" si="11"/>
        <v>1.374617592156721</v>
      </c>
    </row>
    <row r="50" spans="1:16" x14ac:dyDescent="0.25">
      <c r="A50" t="s">
        <v>174</v>
      </c>
      <c r="B50" s="15">
        <v>7.3</v>
      </c>
      <c r="C50" s="15">
        <v>2.1</v>
      </c>
      <c r="D50" s="11"/>
      <c r="E50" s="20">
        <f>E47</f>
        <v>5.9828571428571431</v>
      </c>
      <c r="F50" s="20">
        <f>F47</f>
        <v>0.87297005861626364</v>
      </c>
      <c r="H50" s="15">
        <f t="shared" si="6"/>
        <v>1.3171428571428567</v>
      </c>
      <c r="I50" s="15">
        <f t="shared" si="7"/>
        <v>1.2270299413837364</v>
      </c>
      <c r="K50" s="14">
        <f t="shared" si="2"/>
        <v>19.757142857142853</v>
      </c>
      <c r="L50" s="14">
        <f t="shared" si="3"/>
        <v>18.405449120756046</v>
      </c>
      <c r="N50" s="15">
        <f t="shared" si="10"/>
        <v>1.2201528175740208</v>
      </c>
      <c r="O50" s="15">
        <f t="shared" si="11"/>
        <v>2.4055807862742622</v>
      </c>
      <c r="P50" t="s">
        <v>183</v>
      </c>
    </row>
    <row r="51" spans="1:16" x14ac:dyDescent="0.25">
      <c r="A51" t="s">
        <v>175</v>
      </c>
      <c r="B51" s="16">
        <v>5</v>
      </c>
      <c r="C51" s="16">
        <v>0.4</v>
      </c>
      <c r="E51" s="19">
        <f>'MOA1234 (Sloan)'!G10</f>
        <v>6.0685714285714285</v>
      </c>
      <c r="F51" s="19">
        <f>'MOA1234 (Sloan)'!G34</f>
        <v>0.87297005861626364</v>
      </c>
      <c r="H51" s="15">
        <f t="shared" si="6"/>
        <v>-1.0685714285714285</v>
      </c>
      <c r="I51" s="15">
        <f t="shared" si="7"/>
        <v>-0.47297005861626362</v>
      </c>
      <c r="K51" s="14">
        <f t="shared" si="2"/>
        <v>-16.028571428571428</v>
      </c>
      <c r="L51" s="14">
        <f t="shared" si="3"/>
        <v>-7.094550879243954</v>
      </c>
      <c r="N51" s="15">
        <f t="shared" si="10"/>
        <v>0.82391713747645956</v>
      </c>
      <c r="O51" s="15">
        <f t="shared" si="11"/>
        <v>0.4582058640522404</v>
      </c>
    </row>
    <row r="52" spans="1:16" x14ac:dyDescent="0.25">
      <c r="A52" t="s">
        <v>176</v>
      </c>
      <c r="B52" s="15">
        <v>5.8</v>
      </c>
      <c r="C52" s="15">
        <v>1.7</v>
      </c>
      <c r="D52" s="11"/>
      <c r="E52" s="20">
        <f>E51</f>
        <v>6.0685714285714285</v>
      </c>
      <c r="F52" s="20">
        <f>F51</f>
        <v>0.87297005861626364</v>
      </c>
      <c r="H52" s="15">
        <f t="shared" si="6"/>
        <v>-0.26857142857142868</v>
      </c>
      <c r="I52" s="15">
        <f t="shared" si="7"/>
        <v>0.82702994138373631</v>
      </c>
      <c r="K52" s="14">
        <f t="shared" si="2"/>
        <v>-4.0285714285714302</v>
      </c>
      <c r="L52" s="14">
        <f t="shared" si="3"/>
        <v>12.405449120756044</v>
      </c>
      <c r="N52" s="15">
        <f t="shared" si="10"/>
        <v>0.95574387947269301</v>
      </c>
      <c r="O52" s="15">
        <f t="shared" si="11"/>
        <v>1.9473749222220216</v>
      </c>
      <c r="P52" t="s">
        <v>183</v>
      </c>
    </row>
    <row r="53" spans="1:16" x14ac:dyDescent="0.25">
      <c r="A53" t="s">
        <v>177</v>
      </c>
      <c r="B53" s="16">
        <v>5.8</v>
      </c>
      <c r="C53" s="16">
        <v>3.2</v>
      </c>
      <c r="E53" s="19">
        <f>E51</f>
        <v>6.0685714285714285</v>
      </c>
      <c r="F53" s="19">
        <f>F51</f>
        <v>0.87297005861626364</v>
      </c>
      <c r="H53" s="15">
        <f t="shared" si="6"/>
        <v>-0.26857142857142868</v>
      </c>
      <c r="I53" s="15">
        <f t="shared" si="7"/>
        <v>2.3270299413837368</v>
      </c>
      <c r="K53" s="14">
        <f t="shared" si="2"/>
        <v>-4.0285714285714302</v>
      </c>
      <c r="L53" s="14">
        <f t="shared" si="3"/>
        <v>34.905449120756053</v>
      </c>
      <c r="N53" s="15">
        <f t="shared" si="10"/>
        <v>0.95574387947269301</v>
      </c>
      <c r="O53" s="15">
        <f t="shared" si="11"/>
        <v>3.6656469124179232</v>
      </c>
    </row>
    <row r="54" spans="1:16" x14ac:dyDescent="0.25">
      <c r="A54" t="s">
        <v>178</v>
      </c>
      <c r="B54" s="15">
        <v>6.8</v>
      </c>
      <c r="C54" s="15">
        <v>1.9</v>
      </c>
      <c r="D54" s="11"/>
      <c r="E54" s="15">
        <f>E51</f>
        <v>6.0685714285714285</v>
      </c>
      <c r="F54" s="15">
        <f>F51</f>
        <v>0.87297005861626364</v>
      </c>
      <c r="H54" s="15">
        <f t="shared" si="6"/>
        <v>0.73142857142857132</v>
      </c>
      <c r="I54" s="15">
        <f t="shared" si="7"/>
        <v>1.0270299413837363</v>
      </c>
      <c r="K54" s="14">
        <f t="shared" si="2"/>
        <v>10.97142857142857</v>
      </c>
      <c r="L54" s="14">
        <f t="shared" si="3"/>
        <v>15.405449120756044</v>
      </c>
      <c r="N54" s="15">
        <f t="shared" si="10"/>
        <v>1.1205273069679849</v>
      </c>
      <c r="O54" s="15">
        <f t="shared" si="11"/>
        <v>2.1764778542481418</v>
      </c>
      <c r="P54" t="s">
        <v>183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/>
  <dimension ref="A1:N80"/>
  <sheetViews>
    <sheetView zoomScaleNormal="100" workbookViewId="0">
      <selection activeCell="G77" sqref="G77"/>
    </sheetView>
  </sheetViews>
  <sheetFormatPr defaultRowHeight="15" x14ac:dyDescent="0.25"/>
  <cols>
    <col min="6" max="6" width="9.140625" style="2"/>
    <col min="11" max="11" width="12" bestFit="1" customWidth="1"/>
  </cols>
  <sheetData>
    <row r="1" spans="1:14" x14ac:dyDescent="0.25">
      <c r="A1" s="1" t="s">
        <v>0</v>
      </c>
      <c r="H1" t="s">
        <v>51</v>
      </c>
    </row>
    <row r="3" spans="1:14" x14ac:dyDescent="0.25">
      <c r="A3" s="1" t="s">
        <v>17</v>
      </c>
    </row>
    <row r="4" spans="1:14" x14ac:dyDescent="0.25">
      <c r="A4" s="1"/>
    </row>
    <row r="5" spans="1:14" x14ac:dyDescent="0.25">
      <c r="A5" s="1" t="s">
        <v>147</v>
      </c>
    </row>
    <row r="6" spans="1:14" x14ac:dyDescent="0.25">
      <c r="A6" s="1" t="s">
        <v>46</v>
      </c>
    </row>
    <row r="7" spans="1:14" x14ac:dyDescent="0.25">
      <c r="A7" s="9" t="s">
        <v>145</v>
      </c>
      <c r="F7" s="2" t="s">
        <v>142</v>
      </c>
      <c r="G7" s="8">
        <v>2000</v>
      </c>
      <c r="H7" t="s">
        <v>143</v>
      </c>
    </row>
    <row r="8" spans="1:14" x14ac:dyDescent="0.25">
      <c r="A8" s="9" t="s">
        <v>144</v>
      </c>
      <c r="F8" s="2" t="s">
        <v>27</v>
      </c>
      <c r="G8" s="8">
        <v>200000</v>
      </c>
    </row>
    <row r="9" spans="1:14" x14ac:dyDescent="0.25">
      <c r="A9" s="1" t="s">
        <v>23</v>
      </c>
      <c r="B9" s="1"/>
      <c r="C9" s="1"/>
      <c r="D9" s="1"/>
      <c r="E9" s="1"/>
      <c r="F9" s="5" t="s">
        <v>24</v>
      </c>
      <c r="G9" s="6">
        <f>G7*8*24/G8</f>
        <v>1.92</v>
      </c>
      <c r="H9" s="1" t="s">
        <v>25</v>
      </c>
    </row>
    <row r="10" spans="1:14" x14ac:dyDescent="0.25">
      <c r="A10" s="1" t="s">
        <v>30</v>
      </c>
      <c r="B10" s="1"/>
      <c r="C10" s="1"/>
      <c r="D10" s="1"/>
      <c r="E10" s="1"/>
      <c r="F10" s="5" t="s">
        <v>28</v>
      </c>
      <c r="G10" s="6">
        <f>CONVERT(G9,"us_pt","gal")</f>
        <v>0.24</v>
      </c>
      <c r="H10" s="1" t="s">
        <v>29</v>
      </c>
      <c r="J10" t="s">
        <v>157</v>
      </c>
      <c r="M10">
        <f>0.24</f>
        <v>0.24</v>
      </c>
      <c r="N10" t="s">
        <v>181</v>
      </c>
    </row>
    <row r="11" spans="1:14" x14ac:dyDescent="0.25">
      <c r="A11" s="1"/>
    </row>
    <row r="12" spans="1:14" x14ac:dyDescent="0.25">
      <c r="A12" s="1" t="s">
        <v>146</v>
      </c>
    </row>
    <row r="13" spans="1:14" x14ac:dyDescent="0.25">
      <c r="A13" t="s">
        <v>1</v>
      </c>
      <c r="F13" s="2" t="s">
        <v>2</v>
      </c>
      <c r="G13" s="7">
        <v>15.25</v>
      </c>
      <c r="H13" t="s">
        <v>3</v>
      </c>
    </row>
    <row r="14" spans="1:14" x14ac:dyDescent="0.25">
      <c r="A14" t="s">
        <v>4</v>
      </c>
      <c r="F14" s="2" t="s">
        <v>5</v>
      </c>
      <c r="G14" s="8">
        <v>18</v>
      </c>
      <c r="H14" t="s">
        <v>3</v>
      </c>
    </row>
    <row r="15" spans="1:14" x14ac:dyDescent="0.25">
      <c r="A15" t="s">
        <v>6</v>
      </c>
      <c r="F15" s="2" t="s">
        <v>7</v>
      </c>
      <c r="G15" s="8">
        <v>330</v>
      </c>
      <c r="H15" t="s">
        <v>8</v>
      </c>
    </row>
    <row r="16" spans="1:14" x14ac:dyDescent="0.25">
      <c r="A16" t="s">
        <v>70</v>
      </c>
      <c r="F16" s="2" t="s">
        <v>18</v>
      </c>
      <c r="G16" s="8">
        <v>2</v>
      </c>
      <c r="H16" t="s">
        <v>19</v>
      </c>
      <c r="I16" t="s">
        <v>69</v>
      </c>
    </row>
    <row r="17" spans="1:8" x14ac:dyDescent="0.25">
      <c r="A17" t="s">
        <v>26</v>
      </c>
      <c r="F17" s="2" t="s">
        <v>149</v>
      </c>
      <c r="G17" s="8">
        <v>12</v>
      </c>
      <c r="H17" t="s">
        <v>31</v>
      </c>
    </row>
    <row r="18" spans="1:8" x14ac:dyDescent="0.25">
      <c r="A18" t="s">
        <v>9</v>
      </c>
      <c r="F18" s="2" t="s">
        <v>10</v>
      </c>
      <c r="G18">
        <v>2E-3</v>
      </c>
      <c r="H18" t="s">
        <v>3</v>
      </c>
    </row>
    <row r="19" spans="1:8" x14ac:dyDescent="0.25">
      <c r="D19" t="s">
        <v>11</v>
      </c>
      <c r="F19" s="2" t="s">
        <v>10</v>
      </c>
      <c r="G19">
        <f>G18*1000</f>
        <v>2</v>
      </c>
      <c r="H19" t="s">
        <v>13</v>
      </c>
    </row>
    <row r="20" spans="1:8" x14ac:dyDescent="0.25">
      <c r="D20" t="s">
        <v>11</v>
      </c>
      <c r="F20" s="2" t="s">
        <v>10</v>
      </c>
      <c r="G20">
        <f>G18/12</f>
        <v>1.6666666666666666E-4</v>
      </c>
      <c r="H20" t="s">
        <v>12</v>
      </c>
    </row>
    <row r="21" spans="1:8" x14ac:dyDescent="0.25">
      <c r="A21" t="s">
        <v>14</v>
      </c>
      <c r="F21" s="2" t="s">
        <v>15</v>
      </c>
      <c r="G21" s="3">
        <v>2000000</v>
      </c>
      <c r="H21" t="s">
        <v>16</v>
      </c>
    </row>
    <row r="22" spans="1:8" x14ac:dyDescent="0.25">
      <c r="A22" t="s">
        <v>20</v>
      </c>
      <c r="G22">
        <v>8</v>
      </c>
      <c r="H22" t="s">
        <v>22</v>
      </c>
    </row>
    <row r="23" spans="1:8" x14ac:dyDescent="0.25">
      <c r="A23" s="1" t="s">
        <v>23</v>
      </c>
      <c r="B23" s="1"/>
      <c r="C23" s="1"/>
      <c r="D23" s="1"/>
      <c r="E23" s="1"/>
      <c r="F23" s="5" t="s">
        <v>24</v>
      </c>
      <c r="G23" s="6">
        <f>PI()*G13*G14*G15*G16*G17*60*24/(144*G21)</f>
        <v>34.149740463051771</v>
      </c>
      <c r="H23" s="1" t="s">
        <v>25</v>
      </c>
    </row>
    <row r="24" spans="1:8" x14ac:dyDescent="0.25">
      <c r="A24" s="1" t="s">
        <v>30</v>
      </c>
      <c r="B24" s="1"/>
      <c r="C24" s="1"/>
      <c r="D24" s="1"/>
      <c r="E24" s="1"/>
      <c r="F24" s="5" t="s">
        <v>28</v>
      </c>
      <c r="G24" s="6">
        <f>PI()*G13*G14*G15*G16*G17*60*24/(144*G21*G22)</f>
        <v>4.2687175578814713</v>
      </c>
      <c r="H24" s="1" t="s">
        <v>29</v>
      </c>
    </row>
    <row r="25" spans="1:8" x14ac:dyDescent="0.25">
      <c r="A25" s="1"/>
      <c r="B25" s="1"/>
      <c r="C25" s="1"/>
      <c r="D25" s="1"/>
      <c r="E25" s="1"/>
      <c r="F25" s="5"/>
      <c r="G25" s="6"/>
      <c r="H25" s="1"/>
    </row>
    <row r="26" spans="1:8" x14ac:dyDescent="0.25">
      <c r="A26" s="1" t="s">
        <v>147</v>
      </c>
      <c r="B26" s="1"/>
      <c r="C26" s="1"/>
      <c r="D26" s="1"/>
      <c r="E26" s="1"/>
      <c r="F26" s="5"/>
      <c r="G26" s="6"/>
      <c r="H26" s="1"/>
    </row>
    <row r="27" spans="1:8" x14ac:dyDescent="0.25">
      <c r="A27" s="1" t="s">
        <v>47</v>
      </c>
    </row>
    <row r="28" spans="1:8" x14ac:dyDescent="0.25">
      <c r="A28" t="s">
        <v>1</v>
      </c>
      <c r="F28" s="2" t="s">
        <v>2</v>
      </c>
      <c r="G28" s="7">
        <v>12.064</v>
      </c>
      <c r="H28" t="s">
        <v>3</v>
      </c>
    </row>
    <row r="29" spans="1:8" x14ac:dyDescent="0.25">
      <c r="A29" t="s">
        <v>4</v>
      </c>
      <c r="F29" s="2" t="s">
        <v>5</v>
      </c>
      <c r="G29" s="8">
        <v>15</v>
      </c>
      <c r="H29" t="s">
        <v>3</v>
      </c>
    </row>
    <row r="30" spans="1:8" x14ac:dyDescent="0.25">
      <c r="A30" t="s">
        <v>6</v>
      </c>
      <c r="F30" s="2" t="s">
        <v>7</v>
      </c>
      <c r="G30" s="8">
        <f>G15</f>
        <v>330</v>
      </c>
      <c r="H30" t="s">
        <v>8</v>
      </c>
    </row>
    <row r="31" spans="1:8" x14ac:dyDescent="0.25">
      <c r="A31" t="s">
        <v>26</v>
      </c>
      <c r="F31" s="2" t="s">
        <v>149</v>
      </c>
      <c r="G31" s="8">
        <v>4</v>
      </c>
      <c r="H31" t="s">
        <v>31</v>
      </c>
    </row>
    <row r="32" spans="1:8" x14ac:dyDescent="0.25">
      <c r="A32" t="s">
        <v>148</v>
      </c>
      <c r="F32" s="2" t="s">
        <v>27</v>
      </c>
      <c r="G32" s="8">
        <f>1/(PI()*2*60*24/(12*12*2000000))</f>
        <v>31830.988618379073</v>
      </c>
    </row>
    <row r="33" spans="1:10" x14ac:dyDescent="0.25">
      <c r="A33" s="1" t="s">
        <v>23</v>
      </c>
      <c r="B33" s="1"/>
      <c r="C33" s="1"/>
      <c r="D33" s="1"/>
      <c r="E33" s="1"/>
      <c r="F33" s="5" t="s">
        <v>24</v>
      </c>
      <c r="G33" s="6">
        <f>G28*G29*G30*G31/G32</f>
        <v>7.5042344070356375</v>
      </c>
      <c r="H33" s="1" t="s">
        <v>25</v>
      </c>
    </row>
    <row r="34" spans="1:10" x14ac:dyDescent="0.25">
      <c r="A34" s="1" t="s">
        <v>30</v>
      </c>
      <c r="B34" s="1"/>
      <c r="C34" s="1"/>
      <c r="D34" s="1"/>
      <c r="E34" s="1"/>
      <c r="F34" s="5" t="s">
        <v>28</v>
      </c>
      <c r="G34" s="6">
        <f>CONVERT(G33,"us_pt","gal")</f>
        <v>0.93802930087945469</v>
      </c>
      <c r="H34" s="1" t="s">
        <v>29</v>
      </c>
      <c r="J34" t="s">
        <v>158</v>
      </c>
    </row>
    <row r="35" spans="1:10" x14ac:dyDescent="0.25">
      <c r="A35" s="1"/>
      <c r="B35" s="1"/>
      <c r="C35" s="1"/>
      <c r="D35" s="1"/>
      <c r="E35" s="1"/>
      <c r="F35" s="5"/>
      <c r="G35" s="6"/>
      <c r="H35" s="1"/>
    </row>
    <row r="36" spans="1:10" x14ac:dyDescent="0.25">
      <c r="A36" s="1" t="s">
        <v>146</v>
      </c>
      <c r="B36" s="1"/>
      <c r="C36" s="1"/>
      <c r="D36" s="1"/>
      <c r="E36" s="1"/>
      <c r="F36" s="5"/>
      <c r="G36" s="6"/>
      <c r="H36" s="1"/>
    </row>
    <row r="37" spans="1:10" x14ac:dyDescent="0.25">
      <c r="A37" s="1" t="s">
        <v>47</v>
      </c>
    </row>
    <row r="38" spans="1:10" x14ac:dyDescent="0.25">
      <c r="A38" t="s">
        <v>1</v>
      </c>
      <c r="F38" s="2" t="s">
        <v>2</v>
      </c>
      <c r="G38" s="7">
        <f>G28</f>
        <v>12.064</v>
      </c>
      <c r="H38" t="s">
        <v>3</v>
      </c>
    </row>
    <row r="39" spans="1:10" x14ac:dyDescent="0.25">
      <c r="A39" t="s">
        <v>4</v>
      </c>
      <c r="F39" s="2" t="s">
        <v>5</v>
      </c>
      <c r="G39" s="8">
        <f>G29</f>
        <v>15</v>
      </c>
      <c r="H39" t="s">
        <v>3</v>
      </c>
    </row>
    <row r="40" spans="1:10" x14ac:dyDescent="0.25">
      <c r="A40" t="s">
        <v>6</v>
      </c>
      <c r="F40" s="2" t="s">
        <v>7</v>
      </c>
      <c r="G40" s="8">
        <f>G30</f>
        <v>330</v>
      </c>
      <c r="H40" t="s">
        <v>8</v>
      </c>
    </row>
    <row r="41" spans="1:10" x14ac:dyDescent="0.25">
      <c r="A41" t="s">
        <v>70</v>
      </c>
      <c r="F41" s="2" t="s">
        <v>18</v>
      </c>
      <c r="G41" s="8">
        <v>2</v>
      </c>
      <c r="H41" t="s">
        <v>19</v>
      </c>
      <c r="I41" t="s">
        <v>69</v>
      </c>
    </row>
    <row r="42" spans="1:10" x14ac:dyDescent="0.25">
      <c r="A42" t="s">
        <v>26</v>
      </c>
      <c r="F42" s="2" t="s">
        <v>27</v>
      </c>
      <c r="G42" s="8">
        <f>G31</f>
        <v>4</v>
      </c>
      <c r="H42" t="s">
        <v>31</v>
      </c>
    </row>
    <row r="43" spans="1:10" x14ac:dyDescent="0.25">
      <c r="A43" t="s">
        <v>9</v>
      </c>
      <c r="F43" s="2" t="s">
        <v>10</v>
      </c>
      <c r="G43">
        <v>2E-3</v>
      </c>
      <c r="H43" t="s">
        <v>3</v>
      </c>
    </row>
    <row r="44" spans="1:10" x14ac:dyDescent="0.25">
      <c r="D44" t="s">
        <v>11</v>
      </c>
      <c r="F44" s="2" t="s">
        <v>10</v>
      </c>
      <c r="G44">
        <f>G43*1000</f>
        <v>2</v>
      </c>
      <c r="H44" t="s">
        <v>13</v>
      </c>
    </row>
    <row r="45" spans="1:10" x14ac:dyDescent="0.25">
      <c r="D45" t="s">
        <v>11</v>
      </c>
      <c r="F45" s="2" t="s">
        <v>10</v>
      </c>
      <c r="G45">
        <f>G43/12</f>
        <v>1.6666666666666666E-4</v>
      </c>
      <c r="H45" t="s">
        <v>12</v>
      </c>
    </row>
    <row r="46" spans="1:10" x14ac:dyDescent="0.25">
      <c r="A46" t="s">
        <v>14</v>
      </c>
      <c r="F46" s="2" t="s">
        <v>15</v>
      </c>
      <c r="G46" s="3">
        <v>2000000</v>
      </c>
      <c r="H46" t="s">
        <v>16</v>
      </c>
    </row>
    <row r="47" spans="1:10" x14ac:dyDescent="0.25">
      <c r="A47" t="s">
        <v>20</v>
      </c>
      <c r="F47" s="2" t="s">
        <v>21</v>
      </c>
      <c r="G47">
        <v>8</v>
      </c>
      <c r="H47" t="s">
        <v>22</v>
      </c>
    </row>
    <row r="48" spans="1:10" x14ac:dyDescent="0.25">
      <c r="A48" s="1" t="s">
        <v>23</v>
      </c>
      <c r="B48" s="1"/>
      <c r="C48" s="1"/>
      <c r="D48" s="1"/>
      <c r="E48" s="1"/>
      <c r="F48" s="5" t="s">
        <v>24</v>
      </c>
      <c r="G48" s="6">
        <f>PI()*G38*G39*G40*G41*G42*60*24/(144*G46)</f>
        <v>7.5042344070356393</v>
      </c>
      <c r="H48" s="1" t="s">
        <v>25</v>
      </c>
    </row>
    <row r="49" spans="1:10" x14ac:dyDescent="0.25">
      <c r="A49" s="1" t="s">
        <v>30</v>
      </c>
      <c r="B49" s="1"/>
      <c r="C49" s="1"/>
      <c r="D49" s="1"/>
      <c r="E49" s="1"/>
      <c r="F49" s="5" t="s">
        <v>28</v>
      </c>
      <c r="G49" s="6">
        <f>PI()*G38*G39*G40*G41*G42*60*24/(144*G46*G47)</f>
        <v>0.93802930087945491</v>
      </c>
      <c r="H49" s="1" t="s">
        <v>29</v>
      </c>
    </row>
    <row r="50" spans="1:10" x14ac:dyDescent="0.25">
      <c r="A50" s="1"/>
      <c r="B50" s="1"/>
      <c r="C50" s="1"/>
      <c r="D50" s="1"/>
      <c r="E50" s="1"/>
      <c r="F50" s="5"/>
      <c r="G50" s="6"/>
      <c r="H50" s="1"/>
    </row>
    <row r="51" spans="1:10" x14ac:dyDescent="0.25">
      <c r="A51" s="1" t="s">
        <v>146</v>
      </c>
      <c r="B51" s="1"/>
      <c r="C51" s="1"/>
      <c r="D51" s="1"/>
      <c r="E51" s="1"/>
      <c r="F51" s="5"/>
      <c r="G51" s="6"/>
      <c r="H51" s="1"/>
    </row>
    <row r="52" spans="1:10" x14ac:dyDescent="0.25">
      <c r="A52" s="1" t="s">
        <v>52</v>
      </c>
      <c r="B52" s="1"/>
      <c r="C52" s="1"/>
      <c r="D52" s="1"/>
      <c r="E52" s="1"/>
      <c r="F52" s="5"/>
      <c r="G52" s="6"/>
      <c r="H52" s="1"/>
    </row>
    <row r="53" spans="1:10" x14ac:dyDescent="0.25">
      <c r="A53" s="9" t="s">
        <v>53</v>
      </c>
      <c r="B53" s="1"/>
      <c r="C53" s="1"/>
      <c r="D53" s="1"/>
      <c r="E53" s="1"/>
      <c r="F53" s="2" t="s">
        <v>33</v>
      </c>
      <c r="G53" s="10">
        <v>3.25</v>
      </c>
      <c r="H53" s="9" t="s">
        <v>3</v>
      </c>
    </row>
    <row r="54" spans="1:10" x14ac:dyDescent="0.25">
      <c r="A54" s="1" t="s">
        <v>23</v>
      </c>
      <c r="F54" s="5" t="s">
        <v>24</v>
      </c>
      <c r="G54" s="1">
        <f>IF(G53=1.125,0.9,IF(G53=1.5,1.25,IF(G53=2,1.5,IF(G53=2.5,1.75,1.75))))</f>
        <v>1.75</v>
      </c>
      <c r="H54" s="1" t="s">
        <v>25</v>
      </c>
    </row>
    <row r="55" spans="1:10" x14ac:dyDescent="0.25">
      <c r="A55" s="1" t="s">
        <v>30</v>
      </c>
      <c r="B55" s="1"/>
      <c r="C55" s="1"/>
      <c r="D55" s="1"/>
      <c r="E55" s="1"/>
      <c r="F55" s="5" t="s">
        <v>28</v>
      </c>
      <c r="G55" s="6">
        <f>G54/8</f>
        <v>0.21875</v>
      </c>
      <c r="H55" s="1" t="s">
        <v>29</v>
      </c>
    </row>
    <row r="56" spans="1:10" x14ac:dyDescent="0.25">
      <c r="A56" s="1"/>
      <c r="B56" s="1"/>
      <c r="C56" s="1"/>
      <c r="D56" s="1"/>
      <c r="E56" s="1"/>
      <c r="F56" s="5"/>
      <c r="G56" s="6"/>
      <c r="H56" s="1"/>
    </row>
    <row r="57" spans="1:10" x14ac:dyDescent="0.25">
      <c r="A57" s="1" t="s">
        <v>40</v>
      </c>
    </row>
    <row r="58" spans="1:10" x14ac:dyDescent="0.25">
      <c r="A58" s="1" t="s">
        <v>46</v>
      </c>
      <c r="J58" s="1"/>
    </row>
    <row r="59" spans="1:10" x14ac:dyDescent="0.25">
      <c r="A59" s="9" t="s">
        <v>32</v>
      </c>
      <c r="F59" s="2" t="s">
        <v>33</v>
      </c>
      <c r="G59" s="8">
        <v>3.5999999999999997E-2</v>
      </c>
      <c r="H59" t="s">
        <v>39</v>
      </c>
      <c r="I59" t="s">
        <v>58</v>
      </c>
      <c r="J59" t="s">
        <v>81</v>
      </c>
    </row>
    <row r="60" spans="1:10" x14ac:dyDescent="0.25">
      <c r="A60" s="9" t="s">
        <v>34</v>
      </c>
      <c r="G60">
        <f>231.001</f>
        <v>231.001</v>
      </c>
      <c r="H60" t="s">
        <v>35</v>
      </c>
      <c r="J60" t="s">
        <v>66</v>
      </c>
    </row>
    <row r="61" spans="1:10" x14ac:dyDescent="0.25">
      <c r="A61" s="9" t="s">
        <v>37</v>
      </c>
      <c r="G61">
        <f>60*60*24</f>
        <v>86400</v>
      </c>
      <c r="H61" t="s">
        <v>38</v>
      </c>
      <c r="J61" s="1" t="s">
        <v>79</v>
      </c>
    </row>
    <row r="62" spans="1:10" x14ac:dyDescent="0.25">
      <c r="A62" s="9" t="s">
        <v>41</v>
      </c>
      <c r="E62" s="11"/>
      <c r="F62" s="2" t="s">
        <v>36</v>
      </c>
      <c r="G62" s="8">
        <v>9881</v>
      </c>
      <c r="H62" t="s">
        <v>78</v>
      </c>
      <c r="I62" t="s">
        <v>45</v>
      </c>
      <c r="J62" t="s">
        <v>80</v>
      </c>
    </row>
    <row r="63" spans="1:10" x14ac:dyDescent="0.25">
      <c r="A63" s="1" t="s">
        <v>23</v>
      </c>
      <c r="B63" s="1"/>
      <c r="C63" s="1"/>
      <c r="D63" s="1"/>
      <c r="E63" s="1"/>
      <c r="F63" s="5" t="s">
        <v>24</v>
      </c>
      <c r="G63" s="6">
        <f>G64*8</f>
        <v>1.0901630827183655</v>
      </c>
      <c r="H63" s="1" t="s">
        <v>25</v>
      </c>
    </row>
    <row r="64" spans="1:10" x14ac:dyDescent="0.25">
      <c r="A64" s="1" t="s">
        <v>30</v>
      </c>
      <c r="B64" s="1"/>
      <c r="C64" s="1"/>
      <c r="D64" s="1"/>
      <c r="E64" s="1"/>
      <c r="F64" s="5" t="s">
        <v>28</v>
      </c>
      <c r="G64" s="6">
        <f>(G59/G60/(G62/100))*60*60*24</f>
        <v>0.13627038533979569</v>
      </c>
      <c r="H64" s="1" t="s">
        <v>29</v>
      </c>
      <c r="I64" t="s">
        <v>43</v>
      </c>
    </row>
    <row r="65" spans="1:10" x14ac:dyDescent="0.25">
      <c r="A65" s="9" t="s">
        <v>42</v>
      </c>
      <c r="G65">
        <f>(G40/60)*(G62/100)</f>
        <v>543.45500000000004</v>
      </c>
      <c r="H65" t="s">
        <v>29</v>
      </c>
      <c r="I65" t="s">
        <v>44</v>
      </c>
    </row>
    <row r="67" spans="1:10" x14ac:dyDescent="0.25">
      <c r="A67" s="1" t="s">
        <v>47</v>
      </c>
    </row>
    <row r="68" spans="1:10" x14ac:dyDescent="0.25">
      <c r="A68" s="9" t="s">
        <v>32</v>
      </c>
      <c r="F68" s="2" t="s">
        <v>33</v>
      </c>
      <c r="G68" s="8">
        <v>0.108</v>
      </c>
      <c r="H68" t="s">
        <v>39</v>
      </c>
      <c r="I68" t="s">
        <v>59</v>
      </c>
    </row>
    <row r="69" spans="1:10" x14ac:dyDescent="0.25">
      <c r="A69" s="9" t="s">
        <v>34</v>
      </c>
      <c r="G69">
        <f>231.001</f>
        <v>231.001</v>
      </c>
      <c r="H69" t="s">
        <v>35</v>
      </c>
    </row>
    <row r="70" spans="1:10" x14ac:dyDescent="0.25">
      <c r="A70" s="9" t="s">
        <v>37</v>
      </c>
      <c r="G70">
        <f>60*60*24</f>
        <v>86400</v>
      </c>
      <c r="H70" t="s">
        <v>38</v>
      </c>
      <c r="J70" s="1"/>
    </row>
    <row r="71" spans="1:10" x14ac:dyDescent="0.25">
      <c r="A71" s="9" t="s">
        <v>41</v>
      </c>
      <c r="E71" s="11"/>
      <c r="F71" s="2" t="s">
        <v>36</v>
      </c>
      <c r="G71" s="8">
        <v>1711</v>
      </c>
      <c r="H71" t="s">
        <v>78</v>
      </c>
      <c r="I71" t="s">
        <v>49</v>
      </c>
      <c r="J71" s="1" t="s">
        <v>79</v>
      </c>
    </row>
    <row r="72" spans="1:10" x14ac:dyDescent="0.25">
      <c r="A72" s="1" t="s">
        <v>23</v>
      </c>
      <c r="B72" s="1"/>
      <c r="C72" s="1"/>
      <c r="D72" s="1"/>
      <c r="E72" s="1"/>
      <c r="F72" s="5" t="s">
        <v>24</v>
      </c>
      <c r="G72" s="6">
        <f>G73*8</f>
        <v>18.887027621870551</v>
      </c>
      <c r="H72" s="1" t="s">
        <v>25</v>
      </c>
      <c r="J72" t="s">
        <v>80</v>
      </c>
    </row>
    <row r="73" spans="1:10" x14ac:dyDescent="0.25">
      <c r="A73" s="1" t="s">
        <v>30</v>
      </c>
      <c r="B73" s="1"/>
      <c r="C73" s="1"/>
      <c r="D73" s="1"/>
      <c r="E73" s="1"/>
      <c r="F73" s="5" t="s">
        <v>28</v>
      </c>
      <c r="G73" s="6">
        <f>(G68/G69/(G71/100))*60*60*24</f>
        <v>2.3608784527338189</v>
      </c>
      <c r="H73" s="1" t="s">
        <v>29</v>
      </c>
      <c r="I73" t="s">
        <v>48</v>
      </c>
      <c r="J73" t="s">
        <v>82</v>
      </c>
    </row>
    <row r="74" spans="1:10" x14ac:dyDescent="0.25">
      <c r="A74" s="9" t="s">
        <v>42</v>
      </c>
      <c r="G74" s="4">
        <f>(G40/60)*(G71/100)</f>
        <v>94.10499999999999</v>
      </c>
      <c r="H74" t="s">
        <v>29</v>
      </c>
      <c r="I74" t="s">
        <v>50</v>
      </c>
    </row>
    <row r="76" spans="1:10" x14ac:dyDescent="0.25">
      <c r="A76" s="1" t="s">
        <v>52</v>
      </c>
      <c r="B76" s="1"/>
      <c r="C76" s="1"/>
      <c r="D76" s="1"/>
      <c r="E76" s="1"/>
      <c r="F76" s="5"/>
      <c r="G76" s="6"/>
      <c r="H76" s="1"/>
    </row>
    <row r="77" spans="1:10" x14ac:dyDescent="0.25">
      <c r="A77" s="9" t="s">
        <v>54</v>
      </c>
      <c r="B77" s="1"/>
      <c r="C77" s="1"/>
      <c r="D77" s="1"/>
      <c r="E77" s="1"/>
      <c r="F77" s="2" t="s">
        <v>56</v>
      </c>
      <c r="G77" s="10">
        <v>4</v>
      </c>
      <c r="H77" s="9" t="s">
        <v>57</v>
      </c>
      <c r="I77" t="s">
        <v>55</v>
      </c>
    </row>
    <row r="78" spans="1:10" x14ac:dyDescent="0.25">
      <c r="A78" s="9" t="s">
        <v>32</v>
      </c>
      <c r="F78" s="2" t="s">
        <v>33</v>
      </c>
      <c r="G78" s="8">
        <f>G68</f>
        <v>0.108</v>
      </c>
      <c r="H78" t="s">
        <v>39</v>
      </c>
      <c r="I78" t="s">
        <v>59</v>
      </c>
    </row>
    <row r="79" spans="1:10" x14ac:dyDescent="0.25">
      <c r="A79" s="1" t="s">
        <v>23</v>
      </c>
      <c r="F79" s="5" t="s">
        <v>24</v>
      </c>
      <c r="G79" s="6">
        <f>G80*8</f>
        <v>1.2826623966835482</v>
      </c>
      <c r="H79" s="1" t="s">
        <v>25</v>
      </c>
    </row>
    <row r="80" spans="1:10" x14ac:dyDescent="0.25">
      <c r="A80" s="1" t="s">
        <v>30</v>
      </c>
      <c r="B80" s="1"/>
      <c r="C80" s="1"/>
      <c r="D80" s="1"/>
      <c r="E80" s="1"/>
      <c r="F80" s="5" t="s">
        <v>28</v>
      </c>
      <c r="G80" s="6">
        <f>G77/G78/G69</f>
        <v>0.16033279958544353</v>
      </c>
      <c r="H80" s="1" t="s">
        <v>29</v>
      </c>
      <c r="I80" t="s">
        <v>60</v>
      </c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71681" r:id="rId4">
          <objectPr defaultSize="0" autoPict="0" r:id="rId5">
            <anchor moveWithCells="1">
              <from>
                <xdr:col>9</xdr:col>
                <xdr:colOff>133350</xdr:colOff>
                <xdr:row>63</xdr:row>
                <xdr:rowOff>0</xdr:rowOff>
              </from>
              <to>
                <xdr:col>11</xdr:col>
                <xdr:colOff>114300</xdr:colOff>
                <xdr:row>69</xdr:row>
                <xdr:rowOff>9525</xdr:rowOff>
              </to>
            </anchor>
          </objectPr>
        </oleObject>
      </mc:Choice>
      <mc:Fallback>
        <oleObject progId="Equation.3" shapeId="71681" r:id="rId4"/>
      </mc:Fallback>
    </mc:AlternateContent>
    <mc:AlternateContent xmlns:mc="http://schemas.openxmlformats.org/markup-compatibility/2006">
      <mc:Choice Requires="x14">
        <oleObject progId="Equation.3" shapeId="71682" r:id="rId6">
          <objectPr defaultSize="0" r:id="rId7">
            <anchor moveWithCells="1">
              <from>
                <xdr:col>8</xdr:col>
                <xdr:colOff>161925</xdr:colOff>
                <xdr:row>6</xdr:row>
                <xdr:rowOff>9525</xdr:rowOff>
              </from>
              <to>
                <xdr:col>10</xdr:col>
                <xdr:colOff>285750</xdr:colOff>
                <xdr:row>8</xdr:row>
                <xdr:rowOff>19050</xdr:rowOff>
              </to>
            </anchor>
          </objectPr>
        </oleObject>
      </mc:Choice>
      <mc:Fallback>
        <oleObject progId="Equation.3" shapeId="71682" r:id="rId6"/>
      </mc:Fallback>
    </mc:AlternateContent>
    <mc:AlternateContent xmlns:mc="http://schemas.openxmlformats.org/markup-compatibility/2006">
      <mc:Choice Requires="x14">
        <oleObject progId="Equation.3" shapeId="71683" r:id="rId8">
          <objectPr defaultSize="0" r:id="rId9">
            <anchor moveWithCells="1">
              <from>
                <xdr:col>8</xdr:col>
                <xdr:colOff>161925</xdr:colOff>
                <xdr:row>27</xdr:row>
                <xdr:rowOff>19050</xdr:rowOff>
              </from>
              <to>
                <xdr:col>10</xdr:col>
                <xdr:colOff>704850</xdr:colOff>
                <xdr:row>29</xdr:row>
                <xdr:rowOff>28575</xdr:rowOff>
              </to>
            </anchor>
          </objectPr>
        </oleObject>
      </mc:Choice>
      <mc:Fallback>
        <oleObject progId="Equation.3" shapeId="71683" r:id="rId8"/>
      </mc:Fallback>
    </mc:AlternateContent>
    <mc:AlternateContent xmlns:mc="http://schemas.openxmlformats.org/markup-compatibility/2006">
      <mc:Choice Requires="x14">
        <oleObject progId="Equation.3" shapeId="71684" r:id="rId10">
          <objectPr defaultSize="0" r:id="rId11">
            <anchor moveWithCells="1">
              <from>
                <xdr:col>8</xdr:col>
                <xdr:colOff>133350</xdr:colOff>
                <xdr:row>12</xdr:row>
                <xdr:rowOff>0</xdr:rowOff>
              </from>
              <to>
                <xdr:col>14</xdr:col>
                <xdr:colOff>180975</xdr:colOff>
                <xdr:row>14</xdr:row>
                <xdr:rowOff>38100</xdr:rowOff>
              </to>
            </anchor>
          </objectPr>
        </oleObject>
      </mc:Choice>
      <mc:Fallback>
        <oleObject progId="Equation.3" shapeId="71684" r:id="rId10"/>
      </mc:Fallback>
    </mc:AlternateContent>
    <mc:AlternateContent xmlns:mc="http://schemas.openxmlformats.org/markup-compatibility/2006">
      <mc:Choice Requires="x14">
        <oleObject progId="Equation.3" shapeId="71685" r:id="rId12">
          <objectPr defaultSize="0" r:id="rId13">
            <anchor moveWithCells="1">
              <from>
                <xdr:col>8</xdr:col>
                <xdr:colOff>142875</xdr:colOff>
                <xdr:row>16</xdr:row>
                <xdr:rowOff>95250</xdr:rowOff>
              </from>
              <to>
                <xdr:col>14</xdr:col>
                <xdr:colOff>257175</xdr:colOff>
                <xdr:row>18</xdr:row>
                <xdr:rowOff>133350</xdr:rowOff>
              </to>
            </anchor>
          </objectPr>
        </oleObject>
      </mc:Choice>
      <mc:Fallback>
        <oleObject progId="Equation.3" shapeId="71685" r:id="rId12"/>
      </mc:Fallback>
    </mc:AlternateContent>
    <mc:AlternateContent xmlns:mc="http://schemas.openxmlformats.org/markup-compatibility/2006">
      <mc:Choice Requires="x14">
        <oleObject progId="Equation.3" shapeId="71686" r:id="rId14">
          <objectPr defaultSize="0" r:id="rId15">
            <anchor moveWithCells="1">
              <from>
                <xdr:col>8</xdr:col>
                <xdr:colOff>161925</xdr:colOff>
                <xdr:row>30</xdr:row>
                <xdr:rowOff>9525</xdr:rowOff>
              </from>
              <to>
                <xdr:col>11</xdr:col>
                <xdr:colOff>304800</xdr:colOff>
                <xdr:row>32</xdr:row>
                <xdr:rowOff>47625</xdr:rowOff>
              </to>
            </anchor>
          </objectPr>
        </oleObject>
      </mc:Choice>
      <mc:Fallback>
        <oleObject progId="Equation.3" shapeId="71686" r:id="rId1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/>
  <dimension ref="A1:N80"/>
  <sheetViews>
    <sheetView zoomScaleNormal="100" workbookViewId="0">
      <selection activeCell="G7" sqref="G7"/>
    </sheetView>
  </sheetViews>
  <sheetFormatPr defaultRowHeight="15" x14ac:dyDescent="0.25"/>
  <cols>
    <col min="6" max="6" width="9.140625" style="2"/>
    <col min="11" max="11" width="12" bestFit="1" customWidth="1"/>
  </cols>
  <sheetData>
    <row r="1" spans="1:14" x14ac:dyDescent="0.25">
      <c r="A1" s="1" t="s">
        <v>0</v>
      </c>
      <c r="H1" t="s">
        <v>51</v>
      </c>
    </row>
    <row r="3" spans="1:14" x14ac:dyDescent="0.25">
      <c r="A3" s="1" t="s">
        <v>17</v>
      </c>
    </row>
    <row r="4" spans="1:14" x14ac:dyDescent="0.25">
      <c r="A4" s="1"/>
    </row>
    <row r="5" spans="1:14" x14ac:dyDescent="0.25">
      <c r="A5" s="1" t="s">
        <v>147</v>
      </c>
    </row>
    <row r="6" spans="1:14" x14ac:dyDescent="0.25">
      <c r="A6" s="1" t="s">
        <v>46</v>
      </c>
    </row>
    <row r="7" spans="1:14" x14ac:dyDescent="0.25">
      <c r="A7" s="9" t="s">
        <v>145</v>
      </c>
      <c r="F7" s="2" t="s">
        <v>142</v>
      </c>
      <c r="G7" s="8">
        <v>1000</v>
      </c>
      <c r="H7" t="s">
        <v>143</v>
      </c>
    </row>
    <row r="8" spans="1:14" x14ac:dyDescent="0.25">
      <c r="A8" s="9" t="s">
        <v>144</v>
      </c>
      <c r="F8" s="2" t="s">
        <v>27</v>
      </c>
      <c r="G8" s="8">
        <v>200000</v>
      </c>
    </row>
    <row r="9" spans="1:14" x14ac:dyDescent="0.25">
      <c r="A9" s="1" t="s">
        <v>23</v>
      </c>
      <c r="B9" s="1"/>
      <c r="C9" s="1"/>
      <c r="D9" s="1"/>
      <c r="E9" s="1"/>
      <c r="F9" s="5" t="s">
        <v>24</v>
      </c>
      <c r="G9" s="6">
        <f>G7*8*24/G8</f>
        <v>0.96</v>
      </c>
      <c r="H9" s="1" t="s">
        <v>25</v>
      </c>
    </row>
    <row r="10" spans="1:14" x14ac:dyDescent="0.25">
      <c r="A10" s="1" t="s">
        <v>30</v>
      </c>
      <c r="B10" s="1"/>
      <c r="C10" s="1"/>
      <c r="D10" s="1"/>
      <c r="E10" s="1"/>
      <c r="F10" s="5" t="s">
        <v>28</v>
      </c>
      <c r="G10" s="6">
        <f>CONVERT(G9,"us_pt","gal")</f>
        <v>0.12</v>
      </c>
      <c r="H10" s="1" t="s">
        <v>29</v>
      </c>
      <c r="J10" t="s">
        <v>157</v>
      </c>
      <c r="M10">
        <f>0.24</f>
        <v>0.24</v>
      </c>
      <c r="N10" t="s">
        <v>181</v>
      </c>
    </row>
    <row r="11" spans="1:14" x14ac:dyDescent="0.25">
      <c r="A11" s="1"/>
    </row>
    <row r="12" spans="1:14" x14ac:dyDescent="0.25">
      <c r="A12" s="1" t="s">
        <v>146</v>
      </c>
    </row>
    <row r="13" spans="1:14" x14ac:dyDescent="0.25">
      <c r="A13" t="s">
        <v>1</v>
      </c>
      <c r="F13" s="2" t="s">
        <v>2</v>
      </c>
      <c r="G13" s="7">
        <v>15.25</v>
      </c>
      <c r="H13" t="s">
        <v>3</v>
      </c>
    </row>
    <row r="14" spans="1:14" x14ac:dyDescent="0.25">
      <c r="A14" t="s">
        <v>4</v>
      </c>
      <c r="F14" s="2" t="s">
        <v>5</v>
      </c>
      <c r="G14" s="8">
        <v>18</v>
      </c>
      <c r="H14" t="s">
        <v>3</v>
      </c>
    </row>
    <row r="15" spans="1:14" x14ac:dyDescent="0.25">
      <c r="A15" t="s">
        <v>6</v>
      </c>
      <c r="F15" s="2" t="s">
        <v>7</v>
      </c>
      <c r="G15" s="8">
        <v>330</v>
      </c>
      <c r="H15" t="s">
        <v>8</v>
      </c>
    </row>
    <row r="16" spans="1:14" x14ac:dyDescent="0.25">
      <c r="A16" t="s">
        <v>70</v>
      </c>
      <c r="F16" s="2" t="s">
        <v>18</v>
      </c>
      <c r="G16" s="8">
        <v>2</v>
      </c>
      <c r="H16" t="s">
        <v>19</v>
      </c>
      <c r="I16" t="s">
        <v>69</v>
      </c>
    </row>
    <row r="17" spans="1:8" x14ac:dyDescent="0.25">
      <c r="A17" t="s">
        <v>26</v>
      </c>
      <c r="F17" s="2" t="s">
        <v>149</v>
      </c>
      <c r="G17" s="8">
        <v>6</v>
      </c>
      <c r="H17" t="s">
        <v>31</v>
      </c>
    </row>
    <row r="18" spans="1:8" x14ac:dyDescent="0.25">
      <c r="A18" t="s">
        <v>9</v>
      </c>
      <c r="F18" s="2" t="s">
        <v>10</v>
      </c>
      <c r="G18">
        <v>2E-3</v>
      </c>
      <c r="H18" t="s">
        <v>3</v>
      </c>
    </row>
    <row r="19" spans="1:8" x14ac:dyDescent="0.25">
      <c r="D19" t="s">
        <v>11</v>
      </c>
      <c r="F19" s="2" t="s">
        <v>10</v>
      </c>
      <c r="G19">
        <f>G18*1000</f>
        <v>2</v>
      </c>
      <c r="H19" t="s">
        <v>13</v>
      </c>
    </row>
    <row r="20" spans="1:8" x14ac:dyDescent="0.25">
      <c r="D20" t="s">
        <v>11</v>
      </c>
      <c r="F20" s="2" t="s">
        <v>10</v>
      </c>
      <c r="G20">
        <f>G18/12</f>
        <v>1.6666666666666666E-4</v>
      </c>
      <c r="H20" t="s">
        <v>12</v>
      </c>
    </row>
    <row r="21" spans="1:8" x14ac:dyDescent="0.25">
      <c r="A21" t="s">
        <v>14</v>
      </c>
      <c r="F21" s="2" t="s">
        <v>15</v>
      </c>
      <c r="G21" s="3">
        <v>2000000</v>
      </c>
      <c r="H21" t="s">
        <v>16</v>
      </c>
    </row>
    <row r="22" spans="1:8" x14ac:dyDescent="0.25">
      <c r="A22" t="s">
        <v>20</v>
      </c>
      <c r="G22">
        <v>8</v>
      </c>
      <c r="H22" t="s">
        <v>22</v>
      </c>
    </row>
    <row r="23" spans="1:8" x14ac:dyDescent="0.25">
      <c r="A23" s="1" t="s">
        <v>23</v>
      </c>
      <c r="B23" s="1"/>
      <c r="C23" s="1"/>
      <c r="D23" s="1"/>
      <c r="E23" s="1"/>
      <c r="F23" s="5" t="s">
        <v>24</v>
      </c>
      <c r="G23" s="6">
        <f>PI()*G13*G14*G15*G16*G17*60*24/(144*G21)</f>
        <v>17.074870231525885</v>
      </c>
      <c r="H23" s="1" t="s">
        <v>25</v>
      </c>
    </row>
    <row r="24" spans="1:8" x14ac:dyDescent="0.25">
      <c r="A24" s="1" t="s">
        <v>30</v>
      </c>
      <c r="B24" s="1"/>
      <c r="C24" s="1"/>
      <c r="D24" s="1"/>
      <c r="E24" s="1"/>
      <c r="F24" s="5" t="s">
        <v>28</v>
      </c>
      <c r="G24" s="6">
        <f>PI()*G13*G14*G15*G16*G17*60*24/(144*G21*G22)</f>
        <v>2.1343587789407357</v>
      </c>
      <c r="H24" s="1" t="s">
        <v>29</v>
      </c>
    </row>
    <row r="25" spans="1:8" x14ac:dyDescent="0.25">
      <c r="A25" s="1"/>
      <c r="B25" s="1"/>
      <c r="C25" s="1"/>
      <c r="D25" s="1"/>
      <c r="E25" s="1"/>
      <c r="F25" s="5"/>
      <c r="G25" s="6"/>
      <c r="H25" s="1"/>
    </row>
    <row r="26" spans="1:8" x14ac:dyDescent="0.25">
      <c r="A26" s="1" t="s">
        <v>147</v>
      </c>
      <c r="B26" s="1"/>
      <c r="C26" s="1"/>
      <c r="D26" s="1"/>
      <c r="E26" s="1"/>
      <c r="F26" s="5"/>
      <c r="G26" s="6"/>
      <c r="H26" s="1"/>
    </row>
    <row r="27" spans="1:8" x14ac:dyDescent="0.25">
      <c r="A27" s="1" t="s">
        <v>47</v>
      </c>
    </row>
    <row r="28" spans="1:8" x14ac:dyDescent="0.25">
      <c r="A28" t="s">
        <v>1</v>
      </c>
      <c r="F28" s="2" t="s">
        <v>2</v>
      </c>
      <c r="G28" s="7">
        <v>13.625</v>
      </c>
      <c r="H28" t="s">
        <v>3</v>
      </c>
    </row>
    <row r="29" spans="1:8" x14ac:dyDescent="0.25">
      <c r="A29" t="s">
        <v>4</v>
      </c>
      <c r="F29" s="2" t="s">
        <v>5</v>
      </c>
      <c r="G29" s="8">
        <v>15</v>
      </c>
      <c r="H29" t="s">
        <v>3</v>
      </c>
    </row>
    <row r="30" spans="1:8" x14ac:dyDescent="0.25">
      <c r="A30" t="s">
        <v>6</v>
      </c>
      <c r="F30" s="2" t="s">
        <v>7</v>
      </c>
      <c r="G30" s="8">
        <f>G15</f>
        <v>330</v>
      </c>
      <c r="H30" t="s">
        <v>8</v>
      </c>
    </row>
    <row r="31" spans="1:8" x14ac:dyDescent="0.25">
      <c r="A31" t="s">
        <v>26</v>
      </c>
      <c r="F31" s="2" t="s">
        <v>149</v>
      </c>
      <c r="G31" s="8">
        <v>2</v>
      </c>
      <c r="H31" t="s">
        <v>31</v>
      </c>
    </row>
    <row r="32" spans="1:8" x14ac:dyDescent="0.25">
      <c r="A32" t="s">
        <v>148</v>
      </c>
      <c r="F32" s="2" t="s">
        <v>27</v>
      </c>
      <c r="G32" s="8">
        <f>1/(PI()*2*60*24/(12*12*2000000))</f>
        <v>31830.988618379073</v>
      </c>
    </row>
    <row r="33" spans="1:10" x14ac:dyDescent="0.25">
      <c r="A33" s="1" t="s">
        <v>23</v>
      </c>
      <c r="B33" s="1"/>
      <c r="C33" s="1"/>
      <c r="D33" s="1"/>
      <c r="E33" s="1"/>
      <c r="F33" s="5" t="s">
        <v>24</v>
      </c>
      <c r="G33" s="6">
        <f>G28*G29*G30*G31/G32</f>
        <v>4.2376157906109313</v>
      </c>
      <c r="H33" s="1" t="s">
        <v>25</v>
      </c>
    </row>
    <row r="34" spans="1:10" x14ac:dyDescent="0.25">
      <c r="A34" s="1" t="s">
        <v>30</v>
      </c>
      <c r="B34" s="1"/>
      <c r="C34" s="1"/>
      <c r="D34" s="1"/>
      <c r="E34" s="1"/>
      <c r="F34" s="5" t="s">
        <v>28</v>
      </c>
      <c r="G34" s="6">
        <f>CONVERT(G33,"us_pt","gal")</f>
        <v>0.52970197382636641</v>
      </c>
      <c r="H34" s="1" t="s">
        <v>29</v>
      </c>
      <c r="J34" t="s">
        <v>158</v>
      </c>
    </row>
    <row r="35" spans="1:10" x14ac:dyDescent="0.25">
      <c r="A35" s="1"/>
      <c r="B35" s="1"/>
      <c r="C35" s="1"/>
      <c r="D35" s="1"/>
      <c r="E35" s="1"/>
      <c r="F35" s="5"/>
      <c r="G35" s="6"/>
      <c r="H35" s="1"/>
    </row>
    <row r="36" spans="1:10" x14ac:dyDescent="0.25">
      <c r="A36" s="1" t="s">
        <v>146</v>
      </c>
      <c r="B36" s="1"/>
      <c r="C36" s="1"/>
      <c r="D36" s="1"/>
      <c r="E36" s="1"/>
      <c r="F36" s="5"/>
      <c r="G36" s="6"/>
      <c r="H36" s="1"/>
    </row>
    <row r="37" spans="1:10" x14ac:dyDescent="0.25">
      <c r="A37" s="1" t="s">
        <v>47</v>
      </c>
    </row>
    <row r="38" spans="1:10" x14ac:dyDescent="0.25">
      <c r="A38" t="s">
        <v>1</v>
      </c>
      <c r="F38" s="2" t="s">
        <v>2</v>
      </c>
      <c r="G38" s="7">
        <f>G28</f>
        <v>13.625</v>
      </c>
      <c r="H38" t="s">
        <v>3</v>
      </c>
    </row>
    <row r="39" spans="1:10" x14ac:dyDescent="0.25">
      <c r="A39" t="s">
        <v>4</v>
      </c>
      <c r="F39" s="2" t="s">
        <v>5</v>
      </c>
      <c r="G39" s="8">
        <f>G29</f>
        <v>15</v>
      </c>
      <c r="H39" t="s">
        <v>3</v>
      </c>
    </row>
    <row r="40" spans="1:10" x14ac:dyDescent="0.25">
      <c r="A40" t="s">
        <v>6</v>
      </c>
      <c r="F40" s="2" t="s">
        <v>7</v>
      </c>
      <c r="G40" s="8">
        <f>G30</f>
        <v>330</v>
      </c>
      <c r="H40" t="s">
        <v>8</v>
      </c>
    </row>
    <row r="41" spans="1:10" x14ac:dyDescent="0.25">
      <c r="A41" t="s">
        <v>70</v>
      </c>
      <c r="F41" s="2" t="s">
        <v>18</v>
      </c>
      <c r="G41" s="8">
        <v>2</v>
      </c>
      <c r="H41" t="s">
        <v>19</v>
      </c>
      <c r="I41" t="s">
        <v>69</v>
      </c>
    </row>
    <row r="42" spans="1:10" x14ac:dyDescent="0.25">
      <c r="A42" t="s">
        <v>26</v>
      </c>
      <c r="F42" s="2" t="s">
        <v>27</v>
      </c>
      <c r="G42" s="8">
        <f>G31</f>
        <v>2</v>
      </c>
      <c r="H42" t="s">
        <v>31</v>
      </c>
    </row>
    <row r="43" spans="1:10" x14ac:dyDescent="0.25">
      <c r="A43" t="s">
        <v>9</v>
      </c>
      <c r="F43" s="2" t="s">
        <v>10</v>
      </c>
      <c r="G43">
        <v>2E-3</v>
      </c>
      <c r="H43" t="s">
        <v>3</v>
      </c>
    </row>
    <row r="44" spans="1:10" x14ac:dyDescent="0.25">
      <c r="D44" t="s">
        <v>11</v>
      </c>
      <c r="F44" s="2" t="s">
        <v>10</v>
      </c>
      <c r="G44">
        <f>G43*1000</f>
        <v>2</v>
      </c>
      <c r="H44" t="s">
        <v>13</v>
      </c>
    </row>
    <row r="45" spans="1:10" x14ac:dyDescent="0.25">
      <c r="D45" t="s">
        <v>11</v>
      </c>
      <c r="F45" s="2" t="s">
        <v>10</v>
      </c>
      <c r="G45">
        <f>G43/12</f>
        <v>1.6666666666666666E-4</v>
      </c>
      <c r="H45" t="s">
        <v>12</v>
      </c>
    </row>
    <row r="46" spans="1:10" x14ac:dyDescent="0.25">
      <c r="A46" t="s">
        <v>14</v>
      </c>
      <c r="F46" s="2" t="s">
        <v>15</v>
      </c>
      <c r="G46" s="3">
        <v>2000000</v>
      </c>
      <c r="H46" t="s">
        <v>16</v>
      </c>
    </row>
    <row r="47" spans="1:10" x14ac:dyDescent="0.25">
      <c r="A47" t="s">
        <v>20</v>
      </c>
      <c r="F47" s="2" t="s">
        <v>21</v>
      </c>
      <c r="G47">
        <v>8</v>
      </c>
      <c r="H47" t="s">
        <v>22</v>
      </c>
    </row>
    <row r="48" spans="1:10" x14ac:dyDescent="0.25">
      <c r="A48" s="1" t="s">
        <v>23</v>
      </c>
      <c r="B48" s="1"/>
      <c r="C48" s="1"/>
      <c r="D48" s="1"/>
      <c r="E48" s="1"/>
      <c r="F48" s="5" t="s">
        <v>24</v>
      </c>
      <c r="G48" s="6">
        <f>PI()*G38*G39*G40*G41*G42*60*24/(144*G46)</f>
        <v>4.2376157906109331</v>
      </c>
      <c r="H48" s="1" t="s">
        <v>25</v>
      </c>
    </row>
    <row r="49" spans="1:10" x14ac:dyDescent="0.25">
      <c r="A49" s="1" t="s">
        <v>30</v>
      </c>
      <c r="B49" s="1"/>
      <c r="C49" s="1"/>
      <c r="D49" s="1"/>
      <c r="E49" s="1"/>
      <c r="F49" s="5" t="s">
        <v>28</v>
      </c>
      <c r="G49" s="6">
        <f>PI()*G38*G39*G40*G41*G42*60*24/(144*G46*G47)</f>
        <v>0.52970197382636663</v>
      </c>
      <c r="H49" s="1" t="s">
        <v>29</v>
      </c>
    </row>
    <row r="50" spans="1:10" x14ac:dyDescent="0.25">
      <c r="A50" s="1"/>
      <c r="B50" s="1"/>
      <c r="C50" s="1"/>
      <c r="D50" s="1"/>
      <c r="E50" s="1"/>
      <c r="F50" s="5"/>
      <c r="G50" s="6"/>
      <c r="H50" s="1"/>
    </row>
    <row r="51" spans="1:10" x14ac:dyDescent="0.25">
      <c r="A51" s="1" t="s">
        <v>146</v>
      </c>
      <c r="B51" s="1"/>
      <c r="C51" s="1"/>
      <c r="D51" s="1"/>
      <c r="E51" s="1"/>
      <c r="F51" s="5"/>
      <c r="G51" s="6"/>
      <c r="H51" s="1"/>
    </row>
    <row r="52" spans="1:10" x14ac:dyDescent="0.25">
      <c r="A52" s="1" t="s">
        <v>52</v>
      </c>
      <c r="B52" s="1"/>
      <c r="C52" s="1"/>
      <c r="D52" s="1"/>
      <c r="E52" s="1"/>
      <c r="F52" s="5"/>
      <c r="G52" s="6"/>
      <c r="H52" s="1"/>
    </row>
    <row r="53" spans="1:10" x14ac:dyDescent="0.25">
      <c r="A53" s="9" t="s">
        <v>53</v>
      </c>
      <c r="B53" s="1"/>
      <c r="C53" s="1"/>
      <c r="D53" s="1"/>
      <c r="E53" s="1"/>
      <c r="F53" s="2" t="s">
        <v>33</v>
      </c>
      <c r="G53" s="10">
        <v>3.25</v>
      </c>
      <c r="H53" s="9" t="s">
        <v>3</v>
      </c>
    </row>
    <row r="54" spans="1:10" x14ac:dyDescent="0.25">
      <c r="A54" s="1" t="s">
        <v>23</v>
      </c>
      <c r="F54" s="5" t="s">
        <v>24</v>
      </c>
      <c r="G54" s="1">
        <f>IF(G53=1.125,0.9,IF(G53=1.5,1.25,IF(G53=2,1.5,IF(G53=2.5,1.75,1.75))))</f>
        <v>1.75</v>
      </c>
      <c r="H54" s="1" t="s">
        <v>25</v>
      </c>
    </row>
    <row r="55" spans="1:10" x14ac:dyDescent="0.25">
      <c r="A55" s="1" t="s">
        <v>30</v>
      </c>
      <c r="B55" s="1"/>
      <c r="C55" s="1"/>
      <c r="D55" s="1"/>
      <c r="E55" s="1"/>
      <c r="F55" s="5" t="s">
        <v>28</v>
      </c>
      <c r="G55" s="6">
        <f>G54/8</f>
        <v>0.21875</v>
      </c>
      <c r="H55" s="1" t="s">
        <v>29</v>
      </c>
    </row>
    <row r="56" spans="1:10" x14ac:dyDescent="0.25">
      <c r="A56" s="1"/>
      <c r="B56" s="1"/>
      <c r="C56" s="1"/>
      <c r="D56" s="1"/>
      <c r="E56" s="1"/>
      <c r="F56" s="5"/>
      <c r="G56" s="6"/>
      <c r="H56" s="1"/>
    </row>
    <row r="57" spans="1:10" x14ac:dyDescent="0.25">
      <c r="A57" s="1" t="s">
        <v>40</v>
      </c>
    </row>
    <row r="58" spans="1:10" x14ac:dyDescent="0.25">
      <c r="A58" s="1" t="s">
        <v>46</v>
      </c>
      <c r="J58" s="1"/>
    </row>
    <row r="59" spans="1:10" x14ac:dyDescent="0.25">
      <c r="A59" s="9" t="s">
        <v>32</v>
      </c>
      <c r="F59" s="2" t="s">
        <v>33</v>
      </c>
      <c r="G59" s="8">
        <v>0.2</v>
      </c>
      <c r="H59" t="s">
        <v>39</v>
      </c>
      <c r="I59" t="s">
        <v>58</v>
      </c>
    </row>
    <row r="60" spans="1:10" x14ac:dyDescent="0.25">
      <c r="A60" s="9" t="s">
        <v>34</v>
      </c>
      <c r="G60">
        <f>231.001</f>
        <v>231.001</v>
      </c>
      <c r="H60" t="s">
        <v>35</v>
      </c>
      <c r="J60" s="1"/>
    </row>
    <row r="61" spans="1:10" x14ac:dyDescent="0.25">
      <c r="A61" s="9" t="s">
        <v>37</v>
      </c>
      <c r="G61">
        <f>60*60*24</f>
        <v>86400</v>
      </c>
      <c r="H61" t="s">
        <v>38</v>
      </c>
      <c r="J61" s="1"/>
    </row>
    <row r="62" spans="1:10" x14ac:dyDescent="0.25">
      <c r="A62" s="9" t="s">
        <v>41</v>
      </c>
      <c r="E62" s="11"/>
      <c r="F62" s="2" t="s">
        <v>36</v>
      </c>
      <c r="G62" s="8">
        <v>2494</v>
      </c>
      <c r="H62" t="s">
        <v>78</v>
      </c>
      <c r="I62" t="s">
        <v>45</v>
      </c>
    </row>
    <row r="63" spans="1:10" x14ac:dyDescent="0.25">
      <c r="A63" s="1" t="s">
        <v>23</v>
      </c>
      <c r="B63" s="1"/>
      <c r="C63" s="1"/>
      <c r="D63" s="1"/>
      <c r="E63" s="1"/>
      <c r="F63" s="5" t="s">
        <v>24</v>
      </c>
      <c r="G63" s="6">
        <f>G64*8</f>
        <v>23.995147064822625</v>
      </c>
      <c r="H63" s="1" t="s">
        <v>25</v>
      </c>
    </row>
    <row r="64" spans="1:10" x14ac:dyDescent="0.25">
      <c r="A64" s="1" t="s">
        <v>30</v>
      </c>
      <c r="B64" s="1"/>
      <c r="C64" s="1"/>
      <c r="D64" s="1"/>
      <c r="E64" s="1"/>
      <c r="F64" s="5" t="s">
        <v>28</v>
      </c>
      <c r="G64" s="6">
        <f>(G59/G60/(G62/100))*60*60*24</f>
        <v>2.9993933831028281</v>
      </c>
      <c r="H64" s="1" t="s">
        <v>29</v>
      </c>
      <c r="I64" t="s">
        <v>43</v>
      </c>
    </row>
    <row r="65" spans="1:10" x14ac:dyDescent="0.25">
      <c r="A65" s="9" t="s">
        <v>42</v>
      </c>
      <c r="G65">
        <f>(G40/60)*(G62/100)</f>
        <v>137.17000000000002</v>
      </c>
      <c r="H65" t="s">
        <v>29</v>
      </c>
      <c r="I65" t="s">
        <v>44</v>
      </c>
    </row>
    <row r="67" spans="1:10" x14ac:dyDescent="0.25">
      <c r="A67" s="1" t="s">
        <v>47</v>
      </c>
    </row>
    <row r="68" spans="1:10" x14ac:dyDescent="0.25">
      <c r="A68" s="9" t="s">
        <v>32</v>
      </c>
      <c r="F68" s="2" t="s">
        <v>33</v>
      </c>
      <c r="G68" s="8">
        <v>0.108</v>
      </c>
      <c r="H68" t="s">
        <v>39</v>
      </c>
      <c r="I68" t="s">
        <v>59</v>
      </c>
    </row>
    <row r="69" spans="1:10" x14ac:dyDescent="0.25">
      <c r="A69" s="9" t="s">
        <v>34</v>
      </c>
      <c r="G69">
        <f>231.001</f>
        <v>231.001</v>
      </c>
      <c r="H69" t="s">
        <v>35</v>
      </c>
    </row>
    <row r="70" spans="1:10" x14ac:dyDescent="0.25">
      <c r="A70" s="9" t="s">
        <v>37</v>
      </c>
      <c r="G70">
        <f>60*60*24</f>
        <v>86400</v>
      </c>
      <c r="H70" t="s">
        <v>38</v>
      </c>
      <c r="J70" s="1"/>
    </row>
    <row r="71" spans="1:10" x14ac:dyDescent="0.25">
      <c r="A71" s="9" t="s">
        <v>41</v>
      </c>
      <c r="E71" s="11"/>
      <c r="F71" s="2" t="s">
        <v>36</v>
      </c>
      <c r="G71" s="8">
        <v>1667</v>
      </c>
      <c r="H71" t="s">
        <v>78</v>
      </c>
      <c r="I71" t="s">
        <v>49</v>
      </c>
      <c r="J71" s="1"/>
    </row>
    <row r="72" spans="1:10" x14ac:dyDescent="0.25">
      <c r="A72" s="1" t="s">
        <v>23</v>
      </c>
      <c r="B72" s="1"/>
      <c r="C72" s="1"/>
      <c r="D72" s="1"/>
      <c r="E72" s="1"/>
      <c r="F72" s="5" t="s">
        <v>24</v>
      </c>
      <c r="G72" s="6">
        <f>G73*8</f>
        <v>19.385545447522802</v>
      </c>
      <c r="H72" s="1" t="s">
        <v>25</v>
      </c>
    </row>
    <row r="73" spans="1:10" x14ac:dyDescent="0.25">
      <c r="A73" s="1" t="s">
        <v>30</v>
      </c>
      <c r="B73" s="1"/>
      <c r="C73" s="1"/>
      <c r="D73" s="1"/>
      <c r="E73" s="1"/>
      <c r="F73" s="5" t="s">
        <v>28</v>
      </c>
      <c r="G73" s="6">
        <f>(G68/G69/(G71/100))*60*60*24</f>
        <v>2.4231931809403502</v>
      </c>
      <c r="H73" s="1" t="s">
        <v>29</v>
      </c>
      <c r="I73" t="s">
        <v>48</v>
      </c>
    </row>
    <row r="74" spans="1:10" x14ac:dyDescent="0.25">
      <c r="A74" s="9" t="s">
        <v>42</v>
      </c>
      <c r="G74" s="4">
        <f>(G40/60)*(G71/100)</f>
        <v>91.685000000000002</v>
      </c>
      <c r="H74" t="s">
        <v>29</v>
      </c>
      <c r="I74" t="s">
        <v>50</v>
      </c>
    </row>
    <row r="76" spans="1:10" x14ac:dyDescent="0.25">
      <c r="A76" s="1" t="s">
        <v>52</v>
      </c>
      <c r="B76" s="1"/>
      <c r="C76" s="1"/>
      <c r="D76" s="1"/>
      <c r="E76" s="1"/>
      <c r="F76" s="5"/>
      <c r="G76" s="6"/>
      <c r="H76" s="1"/>
    </row>
    <row r="77" spans="1:10" x14ac:dyDescent="0.25">
      <c r="A77" s="9" t="s">
        <v>54</v>
      </c>
      <c r="B77" s="1"/>
      <c r="C77" s="1"/>
      <c r="D77" s="1"/>
      <c r="E77" s="1"/>
      <c r="F77" s="2" t="s">
        <v>56</v>
      </c>
      <c r="G77" s="10">
        <v>4</v>
      </c>
      <c r="H77" s="9" t="s">
        <v>57</v>
      </c>
      <c r="I77" t="s">
        <v>55</v>
      </c>
    </row>
    <row r="78" spans="1:10" x14ac:dyDescent="0.25">
      <c r="A78" s="9" t="s">
        <v>32</v>
      </c>
      <c r="F78" s="2" t="s">
        <v>33</v>
      </c>
      <c r="G78" s="8">
        <f>G68</f>
        <v>0.108</v>
      </c>
      <c r="H78" t="s">
        <v>39</v>
      </c>
      <c r="I78" t="s">
        <v>59</v>
      </c>
    </row>
    <row r="79" spans="1:10" x14ac:dyDescent="0.25">
      <c r="A79" s="1" t="s">
        <v>23</v>
      </c>
      <c r="F79" s="5" t="s">
        <v>24</v>
      </c>
      <c r="G79" s="6">
        <f>G80*8</f>
        <v>1.2826623966835482</v>
      </c>
      <c r="H79" s="1" t="s">
        <v>25</v>
      </c>
    </row>
    <row r="80" spans="1:10" x14ac:dyDescent="0.25">
      <c r="A80" s="1" t="s">
        <v>30</v>
      </c>
      <c r="B80" s="1"/>
      <c r="C80" s="1"/>
      <c r="D80" s="1"/>
      <c r="E80" s="1"/>
      <c r="F80" s="5" t="s">
        <v>28</v>
      </c>
      <c r="G80" s="6">
        <f>G77/G78/G69</f>
        <v>0.16033279958544353</v>
      </c>
      <c r="H80" s="1" t="s">
        <v>29</v>
      </c>
      <c r="I80" t="s">
        <v>60</v>
      </c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70657" r:id="rId4">
          <objectPr defaultSize="0" autoPict="0" r:id="rId5">
            <anchor moveWithCells="1">
              <from>
                <xdr:col>9</xdr:col>
                <xdr:colOff>133350</xdr:colOff>
                <xdr:row>63</xdr:row>
                <xdr:rowOff>0</xdr:rowOff>
              </from>
              <to>
                <xdr:col>11</xdr:col>
                <xdr:colOff>114300</xdr:colOff>
                <xdr:row>69</xdr:row>
                <xdr:rowOff>9525</xdr:rowOff>
              </to>
            </anchor>
          </objectPr>
        </oleObject>
      </mc:Choice>
      <mc:Fallback>
        <oleObject progId="Equation.3" shapeId="70657" r:id="rId4"/>
      </mc:Fallback>
    </mc:AlternateContent>
    <mc:AlternateContent xmlns:mc="http://schemas.openxmlformats.org/markup-compatibility/2006">
      <mc:Choice Requires="x14">
        <oleObject progId="Equation.3" shapeId="70658" r:id="rId6">
          <objectPr defaultSize="0" r:id="rId7">
            <anchor moveWithCells="1">
              <from>
                <xdr:col>8</xdr:col>
                <xdr:colOff>161925</xdr:colOff>
                <xdr:row>6</xdr:row>
                <xdr:rowOff>9525</xdr:rowOff>
              </from>
              <to>
                <xdr:col>10</xdr:col>
                <xdr:colOff>285750</xdr:colOff>
                <xdr:row>8</xdr:row>
                <xdr:rowOff>19050</xdr:rowOff>
              </to>
            </anchor>
          </objectPr>
        </oleObject>
      </mc:Choice>
      <mc:Fallback>
        <oleObject progId="Equation.3" shapeId="70658" r:id="rId6"/>
      </mc:Fallback>
    </mc:AlternateContent>
    <mc:AlternateContent xmlns:mc="http://schemas.openxmlformats.org/markup-compatibility/2006">
      <mc:Choice Requires="x14">
        <oleObject progId="Equation.3" shapeId="70659" r:id="rId8">
          <objectPr defaultSize="0" r:id="rId9">
            <anchor moveWithCells="1">
              <from>
                <xdr:col>8</xdr:col>
                <xdr:colOff>161925</xdr:colOff>
                <xdr:row>27</xdr:row>
                <xdr:rowOff>19050</xdr:rowOff>
              </from>
              <to>
                <xdr:col>10</xdr:col>
                <xdr:colOff>704850</xdr:colOff>
                <xdr:row>29</xdr:row>
                <xdr:rowOff>28575</xdr:rowOff>
              </to>
            </anchor>
          </objectPr>
        </oleObject>
      </mc:Choice>
      <mc:Fallback>
        <oleObject progId="Equation.3" shapeId="70659" r:id="rId8"/>
      </mc:Fallback>
    </mc:AlternateContent>
    <mc:AlternateContent xmlns:mc="http://schemas.openxmlformats.org/markup-compatibility/2006">
      <mc:Choice Requires="x14">
        <oleObject progId="Equation.3" shapeId="70660" r:id="rId10">
          <objectPr defaultSize="0" r:id="rId11">
            <anchor moveWithCells="1">
              <from>
                <xdr:col>8</xdr:col>
                <xdr:colOff>133350</xdr:colOff>
                <xdr:row>12</xdr:row>
                <xdr:rowOff>0</xdr:rowOff>
              </from>
              <to>
                <xdr:col>14</xdr:col>
                <xdr:colOff>180975</xdr:colOff>
                <xdr:row>14</xdr:row>
                <xdr:rowOff>38100</xdr:rowOff>
              </to>
            </anchor>
          </objectPr>
        </oleObject>
      </mc:Choice>
      <mc:Fallback>
        <oleObject progId="Equation.3" shapeId="70660" r:id="rId10"/>
      </mc:Fallback>
    </mc:AlternateContent>
    <mc:AlternateContent xmlns:mc="http://schemas.openxmlformats.org/markup-compatibility/2006">
      <mc:Choice Requires="x14">
        <oleObject progId="Equation.3" shapeId="70661" r:id="rId12">
          <objectPr defaultSize="0" r:id="rId13">
            <anchor moveWithCells="1">
              <from>
                <xdr:col>8</xdr:col>
                <xdr:colOff>142875</xdr:colOff>
                <xdr:row>16</xdr:row>
                <xdr:rowOff>95250</xdr:rowOff>
              </from>
              <to>
                <xdr:col>14</xdr:col>
                <xdr:colOff>257175</xdr:colOff>
                <xdr:row>18</xdr:row>
                <xdr:rowOff>133350</xdr:rowOff>
              </to>
            </anchor>
          </objectPr>
        </oleObject>
      </mc:Choice>
      <mc:Fallback>
        <oleObject progId="Equation.3" shapeId="70661" r:id="rId12"/>
      </mc:Fallback>
    </mc:AlternateContent>
    <mc:AlternateContent xmlns:mc="http://schemas.openxmlformats.org/markup-compatibility/2006">
      <mc:Choice Requires="x14">
        <oleObject progId="Equation.3" shapeId="70662" r:id="rId14">
          <objectPr defaultSize="0" r:id="rId15">
            <anchor moveWithCells="1">
              <from>
                <xdr:col>8</xdr:col>
                <xdr:colOff>161925</xdr:colOff>
                <xdr:row>30</xdr:row>
                <xdr:rowOff>9525</xdr:rowOff>
              </from>
              <to>
                <xdr:col>11</xdr:col>
                <xdr:colOff>304800</xdr:colOff>
                <xdr:row>32</xdr:row>
                <xdr:rowOff>47625</xdr:rowOff>
              </to>
            </anchor>
          </objectPr>
        </oleObject>
      </mc:Choice>
      <mc:Fallback>
        <oleObject progId="Equation.3" shapeId="70662" r:id="rId1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J80"/>
  <sheetViews>
    <sheetView zoomScaleNormal="100" workbookViewId="0">
      <selection activeCell="P43" sqref="P43"/>
    </sheetView>
  </sheetViews>
  <sheetFormatPr defaultRowHeight="15" x14ac:dyDescent="0.25"/>
  <cols>
    <col min="6" max="6" width="9.140625" style="2"/>
    <col min="11" max="11" width="12" bestFit="1" customWidth="1"/>
  </cols>
  <sheetData>
    <row r="1" spans="1:9" x14ac:dyDescent="0.25">
      <c r="A1" s="1" t="s">
        <v>0</v>
      </c>
      <c r="H1" t="s">
        <v>51</v>
      </c>
    </row>
    <row r="3" spans="1:9" x14ac:dyDescent="0.25">
      <c r="A3" s="1" t="s">
        <v>17</v>
      </c>
    </row>
    <row r="4" spans="1:9" x14ac:dyDescent="0.25">
      <c r="A4" s="1"/>
    </row>
    <row r="5" spans="1:9" x14ac:dyDescent="0.25">
      <c r="A5" s="1" t="s">
        <v>147</v>
      </c>
    </row>
    <row r="6" spans="1:9" x14ac:dyDescent="0.25">
      <c r="A6" s="1" t="s">
        <v>46</v>
      </c>
    </row>
    <row r="7" spans="1:9" x14ac:dyDescent="0.25">
      <c r="A7" s="9" t="s">
        <v>150</v>
      </c>
      <c r="F7" s="2" t="s">
        <v>142</v>
      </c>
      <c r="G7" s="8">
        <v>1500</v>
      </c>
      <c r="H7" t="s">
        <v>143</v>
      </c>
    </row>
    <row r="8" spans="1:9" x14ac:dyDescent="0.25">
      <c r="A8" s="9" t="s">
        <v>144</v>
      </c>
      <c r="F8" s="2" t="s">
        <v>27</v>
      </c>
      <c r="G8" s="8">
        <v>7000</v>
      </c>
    </row>
    <row r="9" spans="1:9" x14ac:dyDescent="0.25">
      <c r="A9" s="1" t="s">
        <v>23</v>
      </c>
      <c r="B9" s="1"/>
      <c r="C9" s="1"/>
      <c r="D9" s="1"/>
      <c r="E9" s="1"/>
      <c r="F9" s="5" t="s">
        <v>24</v>
      </c>
      <c r="G9" s="6">
        <f>G7*8*24/G8</f>
        <v>41.142857142857146</v>
      </c>
      <c r="H9" s="1" t="s">
        <v>25</v>
      </c>
    </row>
    <row r="10" spans="1:9" x14ac:dyDescent="0.25">
      <c r="A10" s="1" t="s">
        <v>30</v>
      </c>
      <c r="B10" s="1"/>
      <c r="C10" s="1"/>
      <c r="D10" s="1"/>
      <c r="E10" s="1"/>
      <c r="F10" s="5" t="s">
        <v>28</v>
      </c>
      <c r="G10" s="6">
        <f>CONVERT(G9,"us_pt","gal")</f>
        <v>5.1428571428571432</v>
      </c>
      <c r="H10" s="1" t="s">
        <v>29</v>
      </c>
    </row>
    <row r="11" spans="1:9" x14ac:dyDescent="0.25">
      <c r="A11" s="1"/>
    </row>
    <row r="12" spans="1:9" x14ac:dyDescent="0.25">
      <c r="A12" s="1" t="s">
        <v>146</v>
      </c>
    </row>
    <row r="13" spans="1:9" x14ac:dyDescent="0.25">
      <c r="A13" t="s">
        <v>1</v>
      </c>
      <c r="F13" s="2" t="s">
        <v>2</v>
      </c>
      <c r="G13" s="7">
        <v>18</v>
      </c>
      <c r="H13" t="s">
        <v>3</v>
      </c>
    </row>
    <row r="14" spans="1:9" x14ac:dyDescent="0.25">
      <c r="A14" t="s">
        <v>4</v>
      </c>
      <c r="F14" s="2" t="s">
        <v>5</v>
      </c>
      <c r="G14" s="8">
        <v>20</v>
      </c>
      <c r="H14" t="s">
        <v>3</v>
      </c>
    </row>
    <row r="15" spans="1:9" x14ac:dyDescent="0.25">
      <c r="A15" t="s">
        <v>6</v>
      </c>
      <c r="F15" s="2" t="s">
        <v>7</v>
      </c>
      <c r="G15" s="8">
        <v>250</v>
      </c>
      <c r="H15" t="s">
        <v>8</v>
      </c>
    </row>
    <row r="16" spans="1:9" x14ac:dyDescent="0.25">
      <c r="A16" t="s">
        <v>70</v>
      </c>
      <c r="F16" s="2" t="s">
        <v>18</v>
      </c>
      <c r="G16" s="8">
        <v>2</v>
      </c>
      <c r="H16" t="s">
        <v>19</v>
      </c>
      <c r="I16" t="s">
        <v>69</v>
      </c>
    </row>
    <row r="17" spans="1:8" x14ac:dyDescent="0.25">
      <c r="A17" t="s">
        <v>26</v>
      </c>
      <c r="F17" s="2" t="s">
        <v>149</v>
      </c>
      <c r="G17" s="8">
        <v>6</v>
      </c>
      <c r="H17" t="s">
        <v>31</v>
      </c>
    </row>
    <row r="18" spans="1:8" x14ac:dyDescent="0.25">
      <c r="A18" t="s">
        <v>9</v>
      </c>
      <c r="F18" s="2" t="s">
        <v>10</v>
      </c>
      <c r="G18">
        <v>2E-3</v>
      </c>
      <c r="H18" t="s">
        <v>3</v>
      </c>
    </row>
    <row r="19" spans="1:8" x14ac:dyDescent="0.25">
      <c r="D19" t="s">
        <v>11</v>
      </c>
      <c r="F19" s="2" t="s">
        <v>10</v>
      </c>
      <c r="G19">
        <f>G18*1000</f>
        <v>2</v>
      </c>
      <c r="H19" t="s">
        <v>13</v>
      </c>
    </row>
    <row r="20" spans="1:8" x14ac:dyDescent="0.25">
      <c r="D20" t="s">
        <v>11</v>
      </c>
      <c r="F20" s="2" t="s">
        <v>10</v>
      </c>
      <c r="G20">
        <f>G18/12</f>
        <v>1.6666666666666666E-4</v>
      </c>
      <c r="H20" t="s">
        <v>12</v>
      </c>
    </row>
    <row r="21" spans="1:8" x14ac:dyDescent="0.25">
      <c r="A21" t="s">
        <v>14</v>
      </c>
      <c r="F21" s="2" t="s">
        <v>15</v>
      </c>
      <c r="G21" s="3">
        <v>2000000</v>
      </c>
      <c r="H21" t="s">
        <v>16</v>
      </c>
    </row>
    <row r="22" spans="1:8" x14ac:dyDescent="0.25">
      <c r="A22" t="s">
        <v>20</v>
      </c>
      <c r="G22">
        <v>8</v>
      </c>
      <c r="H22" t="s">
        <v>22</v>
      </c>
    </row>
    <row r="23" spans="1:8" x14ac:dyDescent="0.25">
      <c r="A23" s="1" t="s">
        <v>23</v>
      </c>
      <c r="B23" s="1"/>
      <c r="C23" s="1"/>
      <c r="D23" s="1"/>
      <c r="E23" s="1"/>
      <c r="F23" s="5" t="s">
        <v>24</v>
      </c>
      <c r="G23" s="6">
        <f>PI()*G13*G14*G15*G16*G17*60*24/(144*G21)</f>
        <v>16.964600329384883</v>
      </c>
      <c r="H23" s="1" t="s">
        <v>25</v>
      </c>
    </row>
    <row r="24" spans="1:8" x14ac:dyDescent="0.25">
      <c r="A24" s="1" t="s">
        <v>30</v>
      </c>
      <c r="B24" s="1"/>
      <c r="C24" s="1"/>
      <c r="D24" s="1"/>
      <c r="E24" s="1"/>
      <c r="F24" s="5" t="s">
        <v>28</v>
      </c>
      <c r="G24" s="6">
        <f>PI()*G13*G14*G15*G16*G17*60*24/(144*G21*G22)</f>
        <v>2.1205750411731104</v>
      </c>
      <c r="H24" s="1" t="s">
        <v>29</v>
      </c>
    </row>
    <row r="25" spans="1:8" x14ac:dyDescent="0.25">
      <c r="A25" s="1"/>
      <c r="B25" s="1"/>
      <c r="C25" s="1"/>
      <c r="D25" s="1"/>
      <c r="E25" s="1"/>
      <c r="F25" s="5"/>
      <c r="G25" s="6"/>
      <c r="H25" s="1"/>
    </row>
    <row r="26" spans="1:8" x14ac:dyDescent="0.25">
      <c r="A26" s="1" t="s">
        <v>147</v>
      </c>
      <c r="B26" s="1"/>
      <c r="C26" s="1"/>
      <c r="D26" s="1"/>
      <c r="E26" s="1"/>
      <c r="F26" s="5"/>
      <c r="G26" s="6"/>
      <c r="H26" s="1"/>
    </row>
    <row r="27" spans="1:8" x14ac:dyDescent="0.25">
      <c r="A27" s="1" t="s">
        <v>47</v>
      </c>
    </row>
    <row r="28" spans="1:8" x14ac:dyDescent="0.25">
      <c r="A28" t="s">
        <v>1</v>
      </c>
      <c r="F28" s="2" t="s">
        <v>2</v>
      </c>
      <c r="G28" s="7">
        <v>15</v>
      </c>
      <c r="H28" t="s">
        <v>3</v>
      </c>
    </row>
    <row r="29" spans="1:8" x14ac:dyDescent="0.25">
      <c r="A29" t="s">
        <v>4</v>
      </c>
      <c r="F29" s="2" t="s">
        <v>5</v>
      </c>
      <c r="G29" s="8">
        <v>20</v>
      </c>
      <c r="H29" t="s">
        <v>3</v>
      </c>
    </row>
    <row r="30" spans="1:8" x14ac:dyDescent="0.25">
      <c r="A30" t="s">
        <v>6</v>
      </c>
      <c r="F30" s="2" t="s">
        <v>7</v>
      </c>
      <c r="G30" s="8">
        <v>250</v>
      </c>
      <c r="H30" t="s">
        <v>8</v>
      </c>
    </row>
    <row r="31" spans="1:8" x14ac:dyDescent="0.25">
      <c r="A31" t="s">
        <v>26</v>
      </c>
      <c r="F31" s="2" t="s">
        <v>149</v>
      </c>
      <c r="G31" s="8">
        <v>2</v>
      </c>
      <c r="H31" t="s">
        <v>31</v>
      </c>
    </row>
    <row r="32" spans="1:8" x14ac:dyDescent="0.25">
      <c r="A32" t="s">
        <v>148</v>
      </c>
      <c r="F32" s="2" t="s">
        <v>27</v>
      </c>
      <c r="G32" s="8">
        <f>1/(PI()*2*60*24/(12*12*2000000))</f>
        <v>31830.988618379073</v>
      </c>
    </row>
    <row r="33" spans="1:9" x14ac:dyDescent="0.25">
      <c r="A33" s="1" t="s">
        <v>23</v>
      </c>
      <c r="B33" s="1"/>
      <c r="C33" s="1"/>
      <c r="D33" s="1"/>
      <c r="E33" s="1"/>
      <c r="F33" s="5" t="s">
        <v>24</v>
      </c>
      <c r="G33" s="6">
        <f>G28*G29*G30*G31/G32</f>
        <v>4.7123889803846888</v>
      </c>
      <c r="H33" s="1" t="s">
        <v>25</v>
      </c>
    </row>
    <row r="34" spans="1:9" x14ac:dyDescent="0.25">
      <c r="A34" s="1" t="s">
        <v>30</v>
      </c>
      <c r="B34" s="1"/>
      <c r="C34" s="1"/>
      <c r="D34" s="1"/>
      <c r="E34" s="1"/>
      <c r="F34" s="5" t="s">
        <v>28</v>
      </c>
      <c r="G34" s="6">
        <f>CONVERT(G33,"us_pt","gal")</f>
        <v>0.5890486225480861</v>
      </c>
      <c r="H34" s="1" t="s">
        <v>29</v>
      </c>
    </row>
    <row r="35" spans="1:9" x14ac:dyDescent="0.25">
      <c r="A35" s="1"/>
      <c r="B35" s="1"/>
      <c r="C35" s="1"/>
      <c r="D35" s="1"/>
      <c r="E35" s="1"/>
      <c r="F35" s="5"/>
      <c r="G35" s="6"/>
      <c r="H35" s="1"/>
    </row>
    <row r="36" spans="1:9" x14ac:dyDescent="0.25">
      <c r="A36" s="1" t="s">
        <v>146</v>
      </c>
      <c r="B36" s="1"/>
      <c r="C36" s="1"/>
      <c r="D36" s="1"/>
      <c r="E36" s="1"/>
      <c r="F36" s="5"/>
      <c r="G36" s="6"/>
      <c r="H36" s="1"/>
    </row>
    <row r="37" spans="1:9" x14ac:dyDescent="0.25">
      <c r="A37" s="1" t="s">
        <v>47</v>
      </c>
    </row>
    <row r="38" spans="1:9" x14ac:dyDescent="0.25">
      <c r="A38" t="s">
        <v>1</v>
      </c>
      <c r="F38" s="2" t="s">
        <v>2</v>
      </c>
      <c r="G38" s="7">
        <f>G28</f>
        <v>15</v>
      </c>
      <c r="H38" t="s">
        <v>3</v>
      </c>
    </row>
    <row r="39" spans="1:9" x14ac:dyDescent="0.25">
      <c r="A39" t="s">
        <v>4</v>
      </c>
      <c r="F39" s="2" t="s">
        <v>5</v>
      </c>
      <c r="G39" s="8">
        <f>G29</f>
        <v>20</v>
      </c>
      <c r="H39" t="s">
        <v>3</v>
      </c>
    </row>
    <row r="40" spans="1:9" x14ac:dyDescent="0.25">
      <c r="A40" t="s">
        <v>6</v>
      </c>
      <c r="F40" s="2" t="s">
        <v>7</v>
      </c>
      <c r="G40" s="8">
        <f>G30</f>
        <v>250</v>
      </c>
      <c r="H40" t="s">
        <v>8</v>
      </c>
    </row>
    <row r="41" spans="1:9" x14ac:dyDescent="0.25">
      <c r="A41" t="s">
        <v>70</v>
      </c>
      <c r="F41" s="2" t="s">
        <v>18</v>
      </c>
      <c r="G41" s="8">
        <v>2</v>
      </c>
      <c r="H41" t="s">
        <v>19</v>
      </c>
      <c r="I41" t="s">
        <v>69</v>
      </c>
    </row>
    <row r="42" spans="1:9" x14ac:dyDescent="0.25">
      <c r="A42" t="s">
        <v>26</v>
      </c>
      <c r="F42" s="2" t="s">
        <v>27</v>
      </c>
      <c r="G42" s="8">
        <f>G31</f>
        <v>2</v>
      </c>
      <c r="H42" t="s">
        <v>31</v>
      </c>
    </row>
    <row r="43" spans="1:9" x14ac:dyDescent="0.25">
      <c r="A43" t="s">
        <v>9</v>
      </c>
      <c r="F43" s="2" t="s">
        <v>10</v>
      </c>
      <c r="G43">
        <v>2E-3</v>
      </c>
      <c r="H43" t="s">
        <v>3</v>
      </c>
    </row>
    <row r="44" spans="1:9" x14ac:dyDescent="0.25">
      <c r="D44" t="s">
        <v>11</v>
      </c>
      <c r="F44" s="2" t="s">
        <v>10</v>
      </c>
      <c r="G44">
        <f>G43*1000</f>
        <v>2</v>
      </c>
      <c r="H44" t="s">
        <v>13</v>
      </c>
    </row>
    <row r="45" spans="1:9" x14ac:dyDescent="0.25">
      <c r="D45" t="s">
        <v>11</v>
      </c>
      <c r="F45" s="2" t="s">
        <v>10</v>
      </c>
      <c r="G45">
        <f>G43/12</f>
        <v>1.6666666666666666E-4</v>
      </c>
      <c r="H45" t="s">
        <v>12</v>
      </c>
    </row>
    <row r="46" spans="1:9" x14ac:dyDescent="0.25">
      <c r="A46" t="s">
        <v>14</v>
      </c>
      <c r="F46" s="2" t="s">
        <v>15</v>
      </c>
      <c r="G46" s="3">
        <v>2000000</v>
      </c>
      <c r="H46" t="s">
        <v>16</v>
      </c>
    </row>
    <row r="47" spans="1:9" x14ac:dyDescent="0.25">
      <c r="A47" t="s">
        <v>20</v>
      </c>
      <c r="F47" s="2" t="s">
        <v>21</v>
      </c>
      <c r="G47">
        <v>8</v>
      </c>
      <c r="H47" t="s">
        <v>22</v>
      </c>
    </row>
    <row r="48" spans="1:9" x14ac:dyDescent="0.25">
      <c r="A48" s="1" t="s">
        <v>23</v>
      </c>
      <c r="B48" s="1"/>
      <c r="C48" s="1"/>
      <c r="D48" s="1"/>
      <c r="E48" s="1"/>
      <c r="F48" s="5" t="s">
        <v>24</v>
      </c>
      <c r="G48" s="6">
        <f>PI()*G38*G39*G40*G41*G42*60*24/(144*G46)</f>
        <v>4.7123889803846897</v>
      </c>
      <c r="H48" s="1" t="s">
        <v>25</v>
      </c>
    </row>
    <row r="49" spans="1:10" x14ac:dyDescent="0.25">
      <c r="A49" s="1" t="s">
        <v>30</v>
      </c>
      <c r="B49" s="1"/>
      <c r="C49" s="1"/>
      <c r="D49" s="1"/>
      <c r="E49" s="1"/>
      <c r="F49" s="5" t="s">
        <v>28</v>
      </c>
      <c r="G49" s="6">
        <f>PI()*G38*G39*G40*G41*G42*60*24/(144*G46*G47)</f>
        <v>0.58904862254808621</v>
      </c>
      <c r="H49" s="1" t="s">
        <v>29</v>
      </c>
    </row>
    <row r="50" spans="1:10" x14ac:dyDescent="0.25">
      <c r="A50" s="1"/>
      <c r="B50" s="1"/>
      <c r="C50" s="1"/>
      <c r="D50" s="1"/>
      <c r="E50" s="1"/>
      <c r="F50" s="5"/>
      <c r="G50" s="6"/>
      <c r="H50" s="1"/>
    </row>
    <row r="51" spans="1:10" x14ac:dyDescent="0.25">
      <c r="A51" s="1" t="s">
        <v>146</v>
      </c>
      <c r="B51" s="1"/>
      <c r="C51" s="1"/>
      <c r="D51" s="1"/>
      <c r="E51" s="1"/>
      <c r="F51" s="5"/>
      <c r="G51" s="6"/>
      <c r="H51" s="1"/>
    </row>
    <row r="52" spans="1:10" x14ac:dyDescent="0.25">
      <c r="A52" s="1" t="s">
        <v>52</v>
      </c>
      <c r="B52" s="1"/>
      <c r="C52" s="1"/>
      <c r="D52" s="1"/>
      <c r="E52" s="1"/>
      <c r="F52" s="5"/>
      <c r="G52" s="6"/>
      <c r="H52" s="1"/>
    </row>
    <row r="53" spans="1:10" x14ac:dyDescent="0.25">
      <c r="A53" s="9" t="s">
        <v>53</v>
      </c>
      <c r="B53" s="1"/>
      <c r="C53" s="1"/>
      <c r="D53" s="1"/>
      <c r="E53" s="1"/>
      <c r="F53" s="2" t="s">
        <v>33</v>
      </c>
      <c r="G53" s="10">
        <v>4</v>
      </c>
      <c r="H53" s="9" t="s">
        <v>3</v>
      </c>
    </row>
    <row r="54" spans="1:10" x14ac:dyDescent="0.25">
      <c r="A54" s="1" t="s">
        <v>23</v>
      </c>
      <c r="F54" s="5" t="s">
        <v>24</v>
      </c>
      <c r="G54" s="1">
        <f>IF(G53=1.125,0.9,IF(G53=1.5,1.25,IF(G53=2,1.5,IF(G53=2.5,1.75,1.75))))</f>
        <v>1.75</v>
      </c>
      <c r="H54" s="1" t="s">
        <v>25</v>
      </c>
    </row>
    <row r="55" spans="1:10" x14ac:dyDescent="0.25">
      <c r="A55" s="1" t="s">
        <v>30</v>
      </c>
      <c r="B55" s="1"/>
      <c r="C55" s="1"/>
      <c r="D55" s="1"/>
      <c r="E55" s="1"/>
      <c r="F55" s="5" t="s">
        <v>28</v>
      </c>
      <c r="G55" s="6">
        <f>G54/8</f>
        <v>0.21875</v>
      </c>
      <c r="H55" s="1" t="s">
        <v>29</v>
      </c>
    </row>
    <row r="56" spans="1:10" x14ac:dyDescent="0.25">
      <c r="A56" s="1"/>
      <c r="B56" s="1"/>
      <c r="C56" s="1"/>
      <c r="D56" s="1"/>
      <c r="E56" s="1"/>
      <c r="F56" s="5"/>
      <c r="G56" s="6"/>
      <c r="H56" s="1"/>
    </row>
    <row r="57" spans="1:10" x14ac:dyDescent="0.25">
      <c r="A57" s="1" t="s">
        <v>40</v>
      </c>
    </row>
    <row r="58" spans="1:10" x14ac:dyDescent="0.25">
      <c r="A58" s="1" t="s">
        <v>46</v>
      </c>
    </row>
    <row r="59" spans="1:10" x14ac:dyDescent="0.25">
      <c r="A59" s="9" t="s">
        <v>32</v>
      </c>
      <c r="F59" s="2" t="s">
        <v>33</v>
      </c>
      <c r="G59" s="8">
        <v>7.1999999999999995E-2</v>
      </c>
      <c r="H59" t="s">
        <v>39</v>
      </c>
      <c r="I59" t="s">
        <v>58</v>
      </c>
      <c r="J59" t="s">
        <v>84</v>
      </c>
    </row>
    <row r="60" spans="1:10" x14ac:dyDescent="0.25">
      <c r="A60" s="9" t="s">
        <v>34</v>
      </c>
      <c r="G60">
        <f>231.001</f>
        <v>231.001</v>
      </c>
      <c r="H60" t="s">
        <v>35</v>
      </c>
      <c r="J60" s="1" t="s">
        <v>74</v>
      </c>
    </row>
    <row r="61" spans="1:10" x14ac:dyDescent="0.25">
      <c r="A61" s="9" t="s">
        <v>37</v>
      </c>
      <c r="G61">
        <f>60*60*24</f>
        <v>86400</v>
      </c>
      <c r="H61" t="s">
        <v>38</v>
      </c>
      <c r="J61" t="s">
        <v>75</v>
      </c>
    </row>
    <row r="62" spans="1:10" x14ac:dyDescent="0.25">
      <c r="A62" s="9" t="s">
        <v>41</v>
      </c>
      <c r="F62" s="2" t="s">
        <v>36</v>
      </c>
      <c r="G62" s="8">
        <v>510</v>
      </c>
      <c r="H62" t="s">
        <v>78</v>
      </c>
      <c r="I62" t="s">
        <v>45</v>
      </c>
    </row>
    <row r="63" spans="1:10" x14ac:dyDescent="0.25">
      <c r="A63" s="1" t="s">
        <v>23</v>
      </c>
      <c r="B63" s="1"/>
      <c r="C63" s="1"/>
      <c r="D63" s="1"/>
      <c r="E63" s="1"/>
      <c r="F63" s="5" t="s">
        <v>24</v>
      </c>
      <c r="G63" s="6">
        <f>G64*8</f>
        <v>42.242750668000674</v>
      </c>
      <c r="H63" s="1" t="s">
        <v>25</v>
      </c>
    </row>
    <row r="64" spans="1:10" x14ac:dyDescent="0.25">
      <c r="A64" s="1" t="s">
        <v>30</v>
      </c>
      <c r="B64" s="1"/>
      <c r="C64" s="1"/>
      <c r="D64" s="1"/>
      <c r="E64" s="1"/>
      <c r="F64" s="5" t="s">
        <v>28</v>
      </c>
      <c r="G64" s="6">
        <f>(G59/G60/(G62/100))*60*60*24</f>
        <v>5.2803438335000843</v>
      </c>
      <c r="H64" s="1" t="s">
        <v>29</v>
      </c>
      <c r="I64" t="s">
        <v>43</v>
      </c>
    </row>
    <row r="65" spans="1:10" x14ac:dyDescent="0.25">
      <c r="A65" s="9" t="s">
        <v>42</v>
      </c>
      <c r="G65">
        <f>(G40/60)*(G62/100)</f>
        <v>21.25</v>
      </c>
      <c r="H65" t="s">
        <v>29</v>
      </c>
      <c r="I65" t="s">
        <v>44</v>
      </c>
    </row>
    <row r="67" spans="1:10" x14ac:dyDescent="0.25">
      <c r="A67" s="1" t="s">
        <v>47</v>
      </c>
    </row>
    <row r="68" spans="1:10" x14ac:dyDescent="0.25">
      <c r="A68" s="9" t="s">
        <v>32</v>
      </c>
      <c r="F68" s="2" t="s">
        <v>33</v>
      </c>
      <c r="G68" s="8">
        <v>4.8000000000000001E-2</v>
      </c>
      <c r="H68" t="s">
        <v>39</v>
      </c>
      <c r="I68" t="s">
        <v>59</v>
      </c>
    </row>
    <row r="69" spans="1:10" x14ac:dyDescent="0.25">
      <c r="A69" s="9" t="s">
        <v>34</v>
      </c>
      <c r="G69">
        <f>231.001</f>
        <v>231.001</v>
      </c>
      <c r="H69" t="s">
        <v>35</v>
      </c>
      <c r="J69" s="1" t="s">
        <v>74</v>
      </c>
    </row>
    <row r="70" spans="1:10" x14ac:dyDescent="0.25">
      <c r="A70" s="9" t="s">
        <v>37</v>
      </c>
      <c r="G70">
        <f>60*60*24</f>
        <v>86400</v>
      </c>
      <c r="H70" t="s">
        <v>38</v>
      </c>
      <c r="J70" t="s">
        <v>75</v>
      </c>
    </row>
    <row r="71" spans="1:10" x14ac:dyDescent="0.25">
      <c r="A71" s="9" t="s">
        <v>41</v>
      </c>
      <c r="F71" s="2" t="s">
        <v>36</v>
      </c>
      <c r="G71" s="8">
        <v>2130</v>
      </c>
      <c r="H71" t="s">
        <v>78</v>
      </c>
      <c r="I71" t="s">
        <v>49</v>
      </c>
      <c r="J71" t="s">
        <v>85</v>
      </c>
    </row>
    <row r="72" spans="1:10" x14ac:dyDescent="0.25">
      <c r="A72" s="1" t="s">
        <v>23</v>
      </c>
      <c r="B72" s="1"/>
      <c r="C72" s="1"/>
      <c r="D72" s="1"/>
      <c r="E72" s="1"/>
      <c r="F72" s="5" t="s">
        <v>24</v>
      </c>
      <c r="G72" s="6">
        <f>G73*8</f>
        <v>6.7429742850329699</v>
      </c>
      <c r="H72" s="1" t="s">
        <v>25</v>
      </c>
      <c r="J72" t="s">
        <v>86</v>
      </c>
    </row>
    <row r="73" spans="1:10" x14ac:dyDescent="0.25">
      <c r="A73" s="1" t="s">
        <v>30</v>
      </c>
      <c r="B73" s="1"/>
      <c r="C73" s="1"/>
      <c r="D73" s="1"/>
      <c r="E73" s="1"/>
      <c r="F73" s="5" t="s">
        <v>28</v>
      </c>
      <c r="G73" s="6">
        <f>(G68/G69/(G71/100))*60*60*24</f>
        <v>0.84287178562912124</v>
      </c>
      <c r="H73" s="1" t="s">
        <v>29</v>
      </c>
      <c r="I73" t="s">
        <v>48</v>
      </c>
    </row>
    <row r="74" spans="1:10" x14ac:dyDescent="0.25">
      <c r="A74" s="9" t="s">
        <v>42</v>
      </c>
      <c r="G74" s="4">
        <f>(G40/60)*(G71/100)</f>
        <v>88.750000000000014</v>
      </c>
      <c r="H74" t="s">
        <v>29</v>
      </c>
      <c r="I74" t="s">
        <v>50</v>
      </c>
    </row>
    <row r="76" spans="1:10" x14ac:dyDescent="0.25">
      <c r="A76" s="1" t="s">
        <v>52</v>
      </c>
      <c r="B76" s="1"/>
      <c r="C76" s="1"/>
      <c r="D76" s="1"/>
      <c r="E76" s="1"/>
      <c r="F76" s="5"/>
      <c r="G76" s="6"/>
      <c r="H76" s="1"/>
    </row>
    <row r="77" spans="1:10" x14ac:dyDescent="0.25">
      <c r="A77" s="9" t="s">
        <v>54</v>
      </c>
      <c r="B77" s="1"/>
      <c r="C77" s="1"/>
      <c r="D77" s="1"/>
      <c r="E77" s="1"/>
      <c r="F77" s="2" t="s">
        <v>56</v>
      </c>
      <c r="G77" s="10">
        <v>4</v>
      </c>
      <c r="H77" s="9" t="s">
        <v>57</v>
      </c>
      <c r="I77" t="s">
        <v>55</v>
      </c>
    </row>
    <row r="78" spans="1:10" x14ac:dyDescent="0.25">
      <c r="A78" s="9" t="s">
        <v>32</v>
      </c>
      <c r="F78" s="2" t="s">
        <v>33</v>
      </c>
      <c r="G78" s="8">
        <f>G68</f>
        <v>4.8000000000000001E-2</v>
      </c>
      <c r="H78" t="s">
        <v>39</v>
      </c>
      <c r="I78" t="s">
        <v>59</v>
      </c>
    </row>
    <row r="79" spans="1:10" x14ac:dyDescent="0.25">
      <c r="A79" s="1" t="s">
        <v>23</v>
      </c>
      <c r="F79" s="5" t="s">
        <v>24</v>
      </c>
      <c r="G79" s="6">
        <f>G80*8</f>
        <v>2.8859903925379831</v>
      </c>
      <c r="H79" s="1" t="s">
        <v>25</v>
      </c>
    </row>
    <row r="80" spans="1:10" x14ac:dyDescent="0.25">
      <c r="A80" s="1" t="s">
        <v>30</v>
      </c>
      <c r="B80" s="1"/>
      <c r="C80" s="1"/>
      <c r="D80" s="1"/>
      <c r="E80" s="1"/>
      <c r="F80" s="5" t="s">
        <v>28</v>
      </c>
      <c r="G80" s="6">
        <f>G77/G78/G69</f>
        <v>0.36074879906724788</v>
      </c>
      <c r="H80" s="1" t="s">
        <v>29</v>
      </c>
      <c r="I80" t="s">
        <v>60</v>
      </c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31745" r:id="rId4">
          <objectPr defaultSize="0" autoPict="0" r:id="rId5">
            <anchor moveWithCells="1">
              <from>
                <xdr:col>9</xdr:col>
                <xdr:colOff>104775</xdr:colOff>
                <xdr:row>61</xdr:row>
                <xdr:rowOff>114300</xdr:rowOff>
              </from>
              <to>
                <xdr:col>11</xdr:col>
                <xdr:colOff>85725</xdr:colOff>
                <xdr:row>67</xdr:row>
                <xdr:rowOff>123825</xdr:rowOff>
              </to>
            </anchor>
          </objectPr>
        </oleObject>
      </mc:Choice>
      <mc:Fallback>
        <oleObject progId="Equation.3" shapeId="31745" r:id="rId4"/>
      </mc:Fallback>
    </mc:AlternateContent>
    <mc:AlternateContent xmlns:mc="http://schemas.openxmlformats.org/markup-compatibility/2006">
      <mc:Choice Requires="x14">
        <oleObject progId="Equation.3" shapeId="31746" r:id="rId6">
          <objectPr defaultSize="0" r:id="rId7">
            <anchor moveWithCells="1">
              <from>
                <xdr:col>8</xdr:col>
                <xdr:colOff>161925</xdr:colOff>
                <xdr:row>6</xdr:row>
                <xdr:rowOff>9525</xdr:rowOff>
              </from>
              <to>
                <xdr:col>10</xdr:col>
                <xdr:colOff>285750</xdr:colOff>
                <xdr:row>8</xdr:row>
                <xdr:rowOff>19050</xdr:rowOff>
              </to>
            </anchor>
          </objectPr>
        </oleObject>
      </mc:Choice>
      <mc:Fallback>
        <oleObject progId="Equation.3" shapeId="31746" r:id="rId6"/>
      </mc:Fallback>
    </mc:AlternateContent>
    <mc:AlternateContent xmlns:mc="http://schemas.openxmlformats.org/markup-compatibility/2006">
      <mc:Choice Requires="x14">
        <oleObject progId="Equation.3" shapeId="31747" r:id="rId8">
          <objectPr defaultSize="0" r:id="rId9">
            <anchor moveWithCells="1">
              <from>
                <xdr:col>8</xdr:col>
                <xdr:colOff>161925</xdr:colOff>
                <xdr:row>27</xdr:row>
                <xdr:rowOff>19050</xdr:rowOff>
              </from>
              <to>
                <xdr:col>10</xdr:col>
                <xdr:colOff>704850</xdr:colOff>
                <xdr:row>29</xdr:row>
                <xdr:rowOff>28575</xdr:rowOff>
              </to>
            </anchor>
          </objectPr>
        </oleObject>
      </mc:Choice>
      <mc:Fallback>
        <oleObject progId="Equation.3" shapeId="31747" r:id="rId8"/>
      </mc:Fallback>
    </mc:AlternateContent>
    <mc:AlternateContent xmlns:mc="http://schemas.openxmlformats.org/markup-compatibility/2006">
      <mc:Choice Requires="x14">
        <oleObject progId="Equation.3" shapeId="31748" r:id="rId10">
          <objectPr defaultSize="0" r:id="rId11">
            <anchor moveWithCells="1">
              <from>
                <xdr:col>8</xdr:col>
                <xdr:colOff>133350</xdr:colOff>
                <xdr:row>12</xdr:row>
                <xdr:rowOff>0</xdr:rowOff>
              </from>
              <to>
                <xdr:col>14</xdr:col>
                <xdr:colOff>180975</xdr:colOff>
                <xdr:row>14</xdr:row>
                <xdr:rowOff>38100</xdr:rowOff>
              </to>
            </anchor>
          </objectPr>
        </oleObject>
      </mc:Choice>
      <mc:Fallback>
        <oleObject progId="Equation.3" shapeId="31748" r:id="rId10"/>
      </mc:Fallback>
    </mc:AlternateContent>
    <mc:AlternateContent xmlns:mc="http://schemas.openxmlformats.org/markup-compatibility/2006">
      <mc:Choice Requires="x14">
        <oleObject progId="Equation.3" shapeId="31749" r:id="rId12">
          <objectPr defaultSize="0" r:id="rId13">
            <anchor moveWithCells="1">
              <from>
                <xdr:col>8</xdr:col>
                <xdr:colOff>142875</xdr:colOff>
                <xdr:row>16</xdr:row>
                <xdr:rowOff>95250</xdr:rowOff>
              </from>
              <to>
                <xdr:col>14</xdr:col>
                <xdr:colOff>257175</xdr:colOff>
                <xdr:row>18</xdr:row>
                <xdr:rowOff>133350</xdr:rowOff>
              </to>
            </anchor>
          </objectPr>
        </oleObject>
      </mc:Choice>
      <mc:Fallback>
        <oleObject progId="Equation.3" shapeId="31749" r:id="rId12"/>
      </mc:Fallback>
    </mc:AlternateContent>
    <mc:AlternateContent xmlns:mc="http://schemas.openxmlformats.org/markup-compatibility/2006">
      <mc:Choice Requires="x14">
        <oleObject progId="Equation.3" shapeId="31750" r:id="rId14">
          <objectPr defaultSize="0" r:id="rId15">
            <anchor moveWithCells="1">
              <from>
                <xdr:col>8</xdr:col>
                <xdr:colOff>161925</xdr:colOff>
                <xdr:row>30</xdr:row>
                <xdr:rowOff>9525</xdr:rowOff>
              </from>
              <to>
                <xdr:col>11</xdr:col>
                <xdr:colOff>304800</xdr:colOff>
                <xdr:row>32</xdr:row>
                <xdr:rowOff>47625</xdr:rowOff>
              </to>
            </anchor>
          </objectPr>
        </oleObject>
      </mc:Choice>
      <mc:Fallback>
        <oleObject progId="Equation.3" shapeId="31750" r:id="rId1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/>
  <dimension ref="A1:J80"/>
  <sheetViews>
    <sheetView zoomScaleNormal="100" workbookViewId="0">
      <selection activeCell="P43" sqref="P43"/>
    </sheetView>
  </sheetViews>
  <sheetFormatPr defaultRowHeight="15" x14ac:dyDescent="0.25"/>
  <cols>
    <col min="6" max="6" width="9.140625" style="2"/>
    <col min="11" max="11" width="12" bestFit="1" customWidth="1"/>
  </cols>
  <sheetData>
    <row r="1" spans="1:9" x14ac:dyDescent="0.25">
      <c r="A1" s="1" t="s">
        <v>0</v>
      </c>
      <c r="H1" t="s">
        <v>51</v>
      </c>
    </row>
    <row r="3" spans="1:9" x14ac:dyDescent="0.25">
      <c r="A3" s="1" t="s">
        <v>17</v>
      </c>
    </row>
    <row r="4" spans="1:9" x14ac:dyDescent="0.25">
      <c r="A4" s="1"/>
    </row>
    <row r="5" spans="1:9" x14ac:dyDescent="0.25">
      <c r="A5" s="1" t="s">
        <v>147</v>
      </c>
    </row>
    <row r="6" spans="1:9" x14ac:dyDescent="0.25">
      <c r="A6" s="1" t="s">
        <v>46</v>
      </c>
    </row>
    <row r="7" spans="1:9" x14ac:dyDescent="0.25">
      <c r="A7" s="9" t="s">
        <v>150</v>
      </c>
      <c r="F7" s="2" t="s">
        <v>142</v>
      </c>
      <c r="G7" s="8">
        <v>1800</v>
      </c>
      <c r="H7" t="s">
        <v>143</v>
      </c>
    </row>
    <row r="8" spans="1:9" x14ac:dyDescent="0.25">
      <c r="A8" s="9" t="s">
        <v>144</v>
      </c>
      <c r="F8" s="2" t="s">
        <v>27</v>
      </c>
      <c r="G8" s="8">
        <v>8600</v>
      </c>
    </row>
    <row r="9" spans="1:9" x14ac:dyDescent="0.25">
      <c r="A9" s="1" t="s">
        <v>23</v>
      </c>
      <c r="B9" s="1"/>
      <c r="C9" s="1"/>
      <c r="D9" s="1"/>
      <c r="E9" s="1"/>
      <c r="F9" s="5" t="s">
        <v>24</v>
      </c>
      <c r="G9" s="6">
        <f>G7*8*24/G8</f>
        <v>40.186046511627907</v>
      </c>
      <c r="H9" s="1" t="s">
        <v>25</v>
      </c>
    </row>
    <row r="10" spans="1:9" x14ac:dyDescent="0.25">
      <c r="A10" s="1" t="s">
        <v>30</v>
      </c>
      <c r="B10" s="1"/>
      <c r="C10" s="1"/>
      <c r="D10" s="1"/>
      <c r="E10" s="1"/>
      <c r="F10" s="5" t="s">
        <v>28</v>
      </c>
      <c r="G10" s="6">
        <f>CONVERT(G9,"us_pt","gal")</f>
        <v>5.0232558139534884</v>
      </c>
      <c r="H10" s="1" t="s">
        <v>29</v>
      </c>
    </row>
    <row r="11" spans="1:9" x14ac:dyDescent="0.25">
      <c r="A11" s="1"/>
    </row>
    <row r="12" spans="1:9" x14ac:dyDescent="0.25">
      <c r="A12" s="1" t="s">
        <v>146</v>
      </c>
    </row>
    <row r="13" spans="1:9" x14ac:dyDescent="0.25">
      <c r="A13" t="s">
        <v>1</v>
      </c>
      <c r="F13" s="2" t="s">
        <v>2</v>
      </c>
      <c r="G13" s="7">
        <v>14</v>
      </c>
      <c r="H13" t="s">
        <v>3</v>
      </c>
    </row>
    <row r="14" spans="1:9" x14ac:dyDescent="0.25">
      <c r="A14" t="s">
        <v>4</v>
      </c>
      <c r="F14" s="2" t="s">
        <v>5</v>
      </c>
      <c r="G14" s="8">
        <v>14</v>
      </c>
      <c r="H14" t="s">
        <v>3</v>
      </c>
    </row>
    <row r="15" spans="1:9" x14ac:dyDescent="0.25">
      <c r="A15" t="s">
        <v>6</v>
      </c>
      <c r="F15" s="2" t="s">
        <v>7</v>
      </c>
      <c r="G15" s="8">
        <v>330</v>
      </c>
      <c r="H15" t="s">
        <v>8</v>
      </c>
    </row>
    <row r="16" spans="1:9" x14ac:dyDescent="0.25">
      <c r="A16" t="s">
        <v>70</v>
      </c>
      <c r="F16" s="2" t="s">
        <v>18</v>
      </c>
      <c r="G16" s="8">
        <v>2</v>
      </c>
      <c r="H16" t="s">
        <v>19</v>
      </c>
      <c r="I16" t="s">
        <v>69</v>
      </c>
    </row>
    <row r="17" spans="1:8" x14ac:dyDescent="0.25">
      <c r="A17" t="s">
        <v>26</v>
      </c>
      <c r="F17" s="2" t="s">
        <v>149</v>
      </c>
      <c r="G17" s="8">
        <v>8</v>
      </c>
      <c r="H17" t="s">
        <v>31</v>
      </c>
    </row>
    <row r="18" spans="1:8" x14ac:dyDescent="0.25">
      <c r="A18" t="s">
        <v>9</v>
      </c>
      <c r="F18" s="2" t="s">
        <v>10</v>
      </c>
      <c r="G18">
        <v>2E-3</v>
      </c>
      <c r="H18" t="s">
        <v>3</v>
      </c>
    </row>
    <row r="19" spans="1:8" x14ac:dyDescent="0.25">
      <c r="D19" t="s">
        <v>11</v>
      </c>
      <c r="F19" s="2" t="s">
        <v>10</v>
      </c>
      <c r="G19">
        <f>G18*1000</f>
        <v>2</v>
      </c>
      <c r="H19" t="s">
        <v>13</v>
      </c>
    </row>
    <row r="20" spans="1:8" x14ac:dyDescent="0.25">
      <c r="D20" t="s">
        <v>11</v>
      </c>
      <c r="F20" s="2" t="s">
        <v>10</v>
      </c>
      <c r="G20">
        <f>G18/12</f>
        <v>1.6666666666666666E-4</v>
      </c>
      <c r="H20" t="s">
        <v>12</v>
      </c>
    </row>
    <row r="21" spans="1:8" x14ac:dyDescent="0.25">
      <c r="A21" t="s">
        <v>14</v>
      </c>
      <c r="F21" s="2" t="s">
        <v>15</v>
      </c>
      <c r="G21" s="3">
        <v>2000000</v>
      </c>
      <c r="H21" t="s">
        <v>16</v>
      </c>
    </row>
    <row r="22" spans="1:8" x14ac:dyDescent="0.25">
      <c r="A22" t="s">
        <v>20</v>
      </c>
      <c r="G22">
        <v>8</v>
      </c>
      <c r="H22" t="s">
        <v>22</v>
      </c>
    </row>
    <row r="23" spans="1:8" x14ac:dyDescent="0.25">
      <c r="A23" s="1" t="s">
        <v>23</v>
      </c>
      <c r="B23" s="1"/>
      <c r="C23" s="1"/>
      <c r="D23" s="1"/>
      <c r="E23" s="1"/>
      <c r="F23" s="5" t="s">
        <v>24</v>
      </c>
      <c r="G23" s="6">
        <f>PI()*G13*G14*G15*G16*G17*60*24/(144*G21)</f>
        <v>16.255857026735026</v>
      </c>
      <c r="H23" s="1" t="s">
        <v>25</v>
      </c>
    </row>
    <row r="24" spans="1:8" x14ac:dyDescent="0.25">
      <c r="A24" s="1" t="s">
        <v>30</v>
      </c>
      <c r="B24" s="1"/>
      <c r="C24" s="1"/>
      <c r="D24" s="1"/>
      <c r="E24" s="1"/>
      <c r="F24" s="5" t="s">
        <v>28</v>
      </c>
      <c r="G24" s="6">
        <f>PI()*G13*G14*G15*G16*G17*60*24/(144*G21*G22)</f>
        <v>2.0319821283418782</v>
      </c>
      <c r="H24" s="1" t="s">
        <v>29</v>
      </c>
    </row>
    <row r="25" spans="1:8" x14ac:dyDescent="0.25">
      <c r="A25" s="1"/>
      <c r="B25" s="1"/>
      <c r="C25" s="1"/>
      <c r="D25" s="1"/>
      <c r="E25" s="1"/>
      <c r="F25" s="5"/>
      <c r="G25" s="6"/>
      <c r="H25" s="1"/>
    </row>
    <row r="26" spans="1:8" x14ac:dyDescent="0.25">
      <c r="A26" s="1" t="s">
        <v>147</v>
      </c>
      <c r="B26" s="1"/>
      <c r="C26" s="1"/>
      <c r="D26" s="1"/>
      <c r="E26" s="1"/>
      <c r="F26" s="5"/>
      <c r="G26" s="6"/>
      <c r="H26" s="1"/>
    </row>
    <row r="27" spans="1:8" x14ac:dyDescent="0.25">
      <c r="A27" s="1" t="s">
        <v>47</v>
      </c>
    </row>
    <row r="28" spans="1:8" x14ac:dyDescent="0.25">
      <c r="A28" t="s">
        <v>1</v>
      </c>
      <c r="F28" s="2" t="s">
        <v>2</v>
      </c>
      <c r="G28" s="7">
        <v>14.75</v>
      </c>
      <c r="H28" t="s">
        <v>3</v>
      </c>
    </row>
    <row r="29" spans="1:8" x14ac:dyDescent="0.25">
      <c r="A29" t="s">
        <v>4</v>
      </c>
      <c r="F29" s="2" t="s">
        <v>5</v>
      </c>
      <c r="G29" s="8">
        <v>14</v>
      </c>
      <c r="H29" t="s">
        <v>3</v>
      </c>
    </row>
    <row r="30" spans="1:8" x14ac:dyDescent="0.25">
      <c r="A30" t="s">
        <v>6</v>
      </c>
      <c r="F30" s="2" t="s">
        <v>7</v>
      </c>
      <c r="G30" s="8">
        <f>G15</f>
        <v>330</v>
      </c>
      <c r="H30" t="s">
        <v>8</v>
      </c>
    </row>
    <row r="31" spans="1:8" x14ac:dyDescent="0.25">
      <c r="A31" t="s">
        <v>26</v>
      </c>
      <c r="F31" s="2" t="s">
        <v>149</v>
      </c>
      <c r="G31" s="8">
        <v>3</v>
      </c>
      <c r="H31" t="s">
        <v>31</v>
      </c>
    </row>
    <row r="32" spans="1:8" x14ac:dyDescent="0.25">
      <c r="A32" t="s">
        <v>148</v>
      </c>
      <c r="F32" s="2" t="s">
        <v>27</v>
      </c>
      <c r="G32" s="8">
        <f>1/(PI()*2*60*24/(12*12*2000000))</f>
        <v>31830.988618379073</v>
      </c>
    </row>
    <row r="33" spans="1:9" x14ac:dyDescent="0.25">
      <c r="A33" s="1" t="s">
        <v>23</v>
      </c>
      <c r="B33" s="1"/>
      <c r="C33" s="1"/>
      <c r="D33" s="1"/>
      <c r="E33" s="1"/>
      <c r="F33" s="5" t="s">
        <v>24</v>
      </c>
      <c r="G33" s="6">
        <f>G28*G29*G30*G31/G32</f>
        <v>6.422514941366293</v>
      </c>
      <c r="H33" s="1" t="s">
        <v>25</v>
      </c>
    </row>
    <row r="34" spans="1:9" x14ac:dyDescent="0.25">
      <c r="A34" s="1" t="s">
        <v>30</v>
      </c>
      <c r="B34" s="1"/>
      <c r="C34" s="1"/>
      <c r="D34" s="1"/>
      <c r="E34" s="1"/>
      <c r="F34" s="5" t="s">
        <v>28</v>
      </c>
      <c r="G34" s="6">
        <f>CONVERT(G33,"us_pt","gal")</f>
        <v>0.80281436767078662</v>
      </c>
      <c r="H34" s="1" t="s">
        <v>29</v>
      </c>
    </row>
    <row r="35" spans="1:9" x14ac:dyDescent="0.25">
      <c r="A35" s="1"/>
      <c r="B35" s="1"/>
      <c r="C35" s="1"/>
      <c r="D35" s="1"/>
      <c r="E35" s="1"/>
      <c r="F35" s="5"/>
      <c r="G35" s="6"/>
      <c r="H35" s="1"/>
    </row>
    <row r="36" spans="1:9" x14ac:dyDescent="0.25">
      <c r="A36" s="1" t="s">
        <v>146</v>
      </c>
      <c r="B36" s="1"/>
      <c r="C36" s="1"/>
      <c r="D36" s="1"/>
      <c r="E36" s="1"/>
      <c r="F36" s="5"/>
      <c r="G36" s="6"/>
      <c r="H36" s="1"/>
    </row>
    <row r="37" spans="1:9" x14ac:dyDescent="0.25">
      <c r="A37" s="1" t="s">
        <v>47</v>
      </c>
    </row>
    <row r="38" spans="1:9" x14ac:dyDescent="0.25">
      <c r="A38" t="s">
        <v>1</v>
      </c>
      <c r="F38" s="2" t="s">
        <v>2</v>
      </c>
      <c r="G38" s="7">
        <f>G28</f>
        <v>14.75</v>
      </c>
      <c r="H38" t="s">
        <v>3</v>
      </c>
    </row>
    <row r="39" spans="1:9" x14ac:dyDescent="0.25">
      <c r="A39" t="s">
        <v>4</v>
      </c>
      <c r="F39" s="2" t="s">
        <v>5</v>
      </c>
      <c r="G39" s="8">
        <f>G29</f>
        <v>14</v>
      </c>
      <c r="H39" t="s">
        <v>3</v>
      </c>
    </row>
    <row r="40" spans="1:9" x14ac:dyDescent="0.25">
      <c r="A40" t="s">
        <v>6</v>
      </c>
      <c r="F40" s="2" t="s">
        <v>7</v>
      </c>
      <c r="G40" s="8">
        <f>G30</f>
        <v>330</v>
      </c>
      <c r="H40" t="s">
        <v>8</v>
      </c>
    </row>
    <row r="41" spans="1:9" x14ac:dyDescent="0.25">
      <c r="A41" t="s">
        <v>70</v>
      </c>
      <c r="F41" s="2" t="s">
        <v>18</v>
      </c>
      <c r="G41" s="8">
        <v>2</v>
      </c>
      <c r="H41" t="s">
        <v>19</v>
      </c>
      <c r="I41" t="s">
        <v>69</v>
      </c>
    </row>
    <row r="42" spans="1:9" x14ac:dyDescent="0.25">
      <c r="A42" t="s">
        <v>26</v>
      </c>
      <c r="F42" s="2" t="s">
        <v>27</v>
      </c>
      <c r="G42" s="8">
        <f>G31</f>
        <v>3</v>
      </c>
      <c r="H42" t="s">
        <v>31</v>
      </c>
    </row>
    <row r="43" spans="1:9" x14ac:dyDescent="0.25">
      <c r="A43" t="s">
        <v>9</v>
      </c>
      <c r="F43" s="2" t="s">
        <v>10</v>
      </c>
      <c r="G43">
        <v>2E-3</v>
      </c>
      <c r="H43" t="s">
        <v>3</v>
      </c>
    </row>
    <row r="44" spans="1:9" x14ac:dyDescent="0.25">
      <c r="D44" t="s">
        <v>11</v>
      </c>
      <c r="F44" s="2" t="s">
        <v>10</v>
      </c>
      <c r="G44">
        <f>G43*1000</f>
        <v>2</v>
      </c>
      <c r="H44" t="s">
        <v>13</v>
      </c>
    </row>
    <row r="45" spans="1:9" x14ac:dyDescent="0.25">
      <c r="D45" t="s">
        <v>11</v>
      </c>
      <c r="F45" s="2" t="s">
        <v>10</v>
      </c>
      <c r="G45">
        <f>G43/12</f>
        <v>1.6666666666666666E-4</v>
      </c>
      <c r="H45" t="s">
        <v>12</v>
      </c>
    </row>
    <row r="46" spans="1:9" x14ac:dyDescent="0.25">
      <c r="A46" t="s">
        <v>14</v>
      </c>
      <c r="F46" s="2" t="s">
        <v>15</v>
      </c>
      <c r="G46" s="3">
        <v>2000000</v>
      </c>
      <c r="H46" t="s">
        <v>16</v>
      </c>
    </row>
    <row r="47" spans="1:9" x14ac:dyDescent="0.25">
      <c r="A47" t="s">
        <v>20</v>
      </c>
      <c r="F47" s="2" t="s">
        <v>21</v>
      </c>
      <c r="G47">
        <v>8</v>
      </c>
      <c r="H47" t="s">
        <v>22</v>
      </c>
    </row>
    <row r="48" spans="1:9" x14ac:dyDescent="0.25">
      <c r="A48" s="1" t="s">
        <v>23</v>
      </c>
      <c r="B48" s="1"/>
      <c r="C48" s="1"/>
      <c r="D48" s="1"/>
      <c r="E48" s="1"/>
      <c r="F48" s="5" t="s">
        <v>24</v>
      </c>
      <c r="G48" s="6">
        <f>PI()*G38*G39*G40*G41*G42*60*24/(144*G46)</f>
        <v>6.422514941366293</v>
      </c>
      <c r="H48" s="1" t="s">
        <v>25</v>
      </c>
    </row>
    <row r="49" spans="1:10" x14ac:dyDescent="0.25">
      <c r="A49" s="1" t="s">
        <v>30</v>
      </c>
      <c r="B49" s="1"/>
      <c r="C49" s="1"/>
      <c r="D49" s="1"/>
      <c r="E49" s="1"/>
      <c r="F49" s="5" t="s">
        <v>28</v>
      </c>
      <c r="G49" s="6">
        <f>PI()*G38*G39*G40*G41*G42*60*24/(144*G46*G47)</f>
        <v>0.80281436767078662</v>
      </c>
      <c r="H49" s="1" t="s">
        <v>29</v>
      </c>
    </row>
    <row r="50" spans="1:10" x14ac:dyDescent="0.25">
      <c r="A50" s="1"/>
      <c r="B50" s="1"/>
      <c r="C50" s="1"/>
      <c r="D50" s="1"/>
      <c r="E50" s="1"/>
      <c r="F50" s="5"/>
      <c r="G50" s="6"/>
      <c r="H50" s="1"/>
    </row>
    <row r="51" spans="1:10" x14ac:dyDescent="0.25">
      <c r="A51" s="1" t="s">
        <v>146</v>
      </c>
      <c r="B51" s="1"/>
      <c r="C51" s="1"/>
      <c r="D51" s="1"/>
      <c r="E51" s="1"/>
      <c r="F51" s="5"/>
      <c r="G51" s="6"/>
      <c r="H51" s="1"/>
    </row>
    <row r="52" spans="1:10" x14ac:dyDescent="0.25">
      <c r="A52" s="1" t="s">
        <v>52</v>
      </c>
      <c r="B52" s="1"/>
      <c r="C52" s="1"/>
      <c r="D52" s="1"/>
      <c r="E52" s="1"/>
      <c r="F52" s="5"/>
      <c r="G52" s="6"/>
      <c r="H52" s="1"/>
    </row>
    <row r="53" spans="1:10" x14ac:dyDescent="0.25">
      <c r="A53" s="9" t="s">
        <v>53</v>
      </c>
      <c r="B53" s="1"/>
      <c r="C53" s="1"/>
      <c r="D53" s="1"/>
      <c r="E53" s="1"/>
      <c r="F53" s="2" t="s">
        <v>33</v>
      </c>
      <c r="G53" s="10">
        <v>3</v>
      </c>
      <c r="H53" s="9" t="s">
        <v>3</v>
      </c>
    </row>
    <row r="54" spans="1:10" x14ac:dyDescent="0.25">
      <c r="A54" s="1" t="s">
        <v>23</v>
      </c>
      <c r="F54" s="5" t="s">
        <v>24</v>
      </c>
      <c r="G54" s="1">
        <f>IF(G53=1.125,0.9,IF(G53=1.5,1.25,IF(G53=2,1.5,IF(G53=2.5,1.75,1.75))))</f>
        <v>1.75</v>
      </c>
      <c r="H54" s="1" t="s">
        <v>25</v>
      </c>
    </row>
    <row r="55" spans="1:10" x14ac:dyDescent="0.25">
      <c r="A55" s="1" t="s">
        <v>30</v>
      </c>
      <c r="B55" s="1"/>
      <c r="C55" s="1"/>
      <c r="D55" s="1"/>
      <c r="E55" s="1"/>
      <c r="F55" s="5" t="s">
        <v>28</v>
      </c>
      <c r="G55" s="6">
        <f>G54/8</f>
        <v>0.21875</v>
      </c>
      <c r="H55" s="1" t="s">
        <v>29</v>
      </c>
    </row>
    <row r="56" spans="1:10" x14ac:dyDescent="0.25">
      <c r="A56" s="1"/>
      <c r="B56" s="1"/>
      <c r="C56" s="1"/>
      <c r="D56" s="1"/>
      <c r="E56" s="1"/>
      <c r="F56" s="5"/>
      <c r="G56" s="6"/>
      <c r="H56" s="1"/>
    </row>
    <row r="57" spans="1:10" x14ac:dyDescent="0.25">
      <c r="A57" s="1" t="s">
        <v>40</v>
      </c>
    </row>
    <row r="58" spans="1:10" x14ac:dyDescent="0.25">
      <c r="A58" s="1" t="s">
        <v>46</v>
      </c>
    </row>
    <row r="59" spans="1:10" x14ac:dyDescent="0.25">
      <c r="A59" s="9" t="s">
        <v>32</v>
      </c>
      <c r="F59" s="2" t="s">
        <v>33</v>
      </c>
      <c r="G59" s="8">
        <v>9.6000000000000002E-2</v>
      </c>
      <c r="H59" t="s">
        <v>39</v>
      </c>
      <c r="I59" t="s">
        <v>58</v>
      </c>
      <c r="J59" t="s">
        <v>151</v>
      </c>
    </row>
    <row r="60" spans="1:10" x14ac:dyDescent="0.25">
      <c r="A60" s="9" t="s">
        <v>34</v>
      </c>
      <c r="G60">
        <f>231.001</f>
        <v>231.001</v>
      </c>
      <c r="H60" t="s">
        <v>35</v>
      </c>
      <c r="J60" s="1" t="s">
        <v>74</v>
      </c>
    </row>
    <row r="61" spans="1:10" x14ac:dyDescent="0.25">
      <c r="A61" s="9" t="s">
        <v>37</v>
      </c>
      <c r="G61">
        <f>60*60*24</f>
        <v>86400</v>
      </c>
      <c r="H61" t="s">
        <v>38</v>
      </c>
      <c r="J61" t="s">
        <v>75</v>
      </c>
    </row>
    <row r="62" spans="1:10" x14ac:dyDescent="0.25">
      <c r="A62" s="9" t="s">
        <v>41</v>
      </c>
      <c r="F62" s="2" t="s">
        <v>36</v>
      </c>
      <c r="G62" s="8">
        <v>700</v>
      </c>
      <c r="H62" t="s">
        <v>78</v>
      </c>
      <c r="I62" t="s">
        <v>45</v>
      </c>
    </row>
    <row r="63" spans="1:10" x14ac:dyDescent="0.25">
      <c r="A63" s="1" t="s">
        <v>23</v>
      </c>
      <c r="B63" s="1"/>
      <c r="C63" s="1"/>
      <c r="D63" s="1"/>
      <c r="E63" s="1"/>
      <c r="F63" s="5" t="s">
        <v>24</v>
      </c>
      <c r="G63" s="6">
        <f>G64*8</f>
        <v>41.035814934629229</v>
      </c>
      <c r="H63" s="1" t="s">
        <v>25</v>
      </c>
    </row>
    <row r="64" spans="1:10" x14ac:dyDescent="0.25">
      <c r="A64" s="1" t="s">
        <v>30</v>
      </c>
      <c r="B64" s="1"/>
      <c r="C64" s="1"/>
      <c r="D64" s="1"/>
      <c r="E64" s="1"/>
      <c r="F64" s="5" t="s">
        <v>28</v>
      </c>
      <c r="G64" s="6">
        <f>(G59/G60/(G62/100))*60*60*24</f>
        <v>5.1294768668286537</v>
      </c>
      <c r="H64" s="1" t="s">
        <v>29</v>
      </c>
      <c r="I64" t="s">
        <v>43</v>
      </c>
    </row>
    <row r="65" spans="1:10" x14ac:dyDescent="0.25">
      <c r="A65" s="9" t="s">
        <v>42</v>
      </c>
      <c r="G65">
        <f>(G40/60)*(G62/100)</f>
        <v>38.5</v>
      </c>
      <c r="H65" t="s">
        <v>29</v>
      </c>
      <c r="I65" t="s">
        <v>44</v>
      </c>
    </row>
    <row r="67" spans="1:10" x14ac:dyDescent="0.25">
      <c r="A67" s="1" t="s">
        <v>47</v>
      </c>
    </row>
    <row r="68" spans="1:10" x14ac:dyDescent="0.25">
      <c r="A68" s="9" t="s">
        <v>32</v>
      </c>
      <c r="F68" s="2" t="s">
        <v>33</v>
      </c>
      <c r="G68" s="8">
        <v>7.1999999999999995E-2</v>
      </c>
      <c r="H68" t="s">
        <v>39</v>
      </c>
      <c r="I68" t="s">
        <v>59</v>
      </c>
    </row>
    <row r="69" spans="1:10" x14ac:dyDescent="0.25">
      <c r="A69" s="9" t="s">
        <v>34</v>
      </c>
      <c r="G69">
        <f>231.001</f>
        <v>231.001</v>
      </c>
      <c r="H69" t="s">
        <v>35</v>
      </c>
      <c r="J69" s="1" t="s">
        <v>74</v>
      </c>
    </row>
    <row r="70" spans="1:10" x14ac:dyDescent="0.25">
      <c r="A70" s="9" t="s">
        <v>37</v>
      </c>
      <c r="G70">
        <f>60*60*24</f>
        <v>86400</v>
      </c>
      <c r="H70" t="s">
        <v>38</v>
      </c>
      <c r="J70" t="s">
        <v>75</v>
      </c>
    </row>
    <row r="71" spans="1:10" x14ac:dyDescent="0.25">
      <c r="A71" s="9" t="s">
        <v>41</v>
      </c>
      <c r="F71" s="2" t="s">
        <v>36</v>
      </c>
      <c r="G71" s="8">
        <v>2530</v>
      </c>
      <c r="H71" t="s">
        <v>78</v>
      </c>
      <c r="I71" t="s">
        <v>49</v>
      </c>
      <c r="J71" t="s">
        <v>132</v>
      </c>
    </row>
    <row r="72" spans="1:10" x14ac:dyDescent="0.25">
      <c r="A72" s="1" t="s">
        <v>23</v>
      </c>
      <c r="B72" s="1"/>
      <c r="C72" s="1"/>
      <c r="D72" s="1"/>
      <c r="E72" s="1"/>
      <c r="F72" s="5" t="s">
        <v>24</v>
      </c>
      <c r="G72" s="6">
        <f>G73*8</f>
        <v>8.5153370911780009</v>
      </c>
      <c r="H72" s="1" t="s">
        <v>25</v>
      </c>
      <c r="J72" t="s">
        <v>86</v>
      </c>
    </row>
    <row r="73" spans="1:10" x14ac:dyDescent="0.25">
      <c r="A73" s="1" t="s">
        <v>30</v>
      </c>
      <c r="B73" s="1"/>
      <c r="C73" s="1"/>
      <c r="D73" s="1"/>
      <c r="E73" s="1"/>
      <c r="F73" s="5" t="s">
        <v>28</v>
      </c>
      <c r="G73" s="6">
        <f>(G68/G69/(G71/100))*60*60*24</f>
        <v>1.0644171363972501</v>
      </c>
      <c r="H73" s="1" t="s">
        <v>29</v>
      </c>
      <c r="I73" t="s">
        <v>48</v>
      </c>
    </row>
    <row r="74" spans="1:10" x14ac:dyDescent="0.25">
      <c r="A74" s="9" t="s">
        <v>42</v>
      </c>
      <c r="G74" s="4">
        <f>(G40/60)*(G71/100)</f>
        <v>139.15</v>
      </c>
      <c r="H74" t="s">
        <v>29</v>
      </c>
      <c r="I74" t="s">
        <v>50</v>
      </c>
    </row>
    <row r="76" spans="1:10" x14ac:dyDescent="0.25">
      <c r="A76" s="1" t="s">
        <v>52</v>
      </c>
      <c r="B76" s="1"/>
      <c r="C76" s="1"/>
      <c r="D76" s="1"/>
      <c r="E76" s="1"/>
      <c r="F76" s="5"/>
      <c r="G76" s="6"/>
      <c r="H76" s="1"/>
    </row>
    <row r="77" spans="1:10" x14ac:dyDescent="0.25">
      <c r="A77" s="9" t="s">
        <v>54</v>
      </c>
      <c r="B77" s="1"/>
      <c r="C77" s="1"/>
      <c r="D77" s="1"/>
      <c r="E77" s="1"/>
      <c r="F77" s="2" t="s">
        <v>56</v>
      </c>
      <c r="G77" s="10">
        <v>4</v>
      </c>
      <c r="H77" s="9" t="s">
        <v>57</v>
      </c>
      <c r="I77" t="s">
        <v>55</v>
      </c>
    </row>
    <row r="78" spans="1:10" x14ac:dyDescent="0.25">
      <c r="A78" s="9" t="s">
        <v>32</v>
      </c>
      <c r="F78" s="2" t="s">
        <v>33</v>
      </c>
      <c r="G78" s="8">
        <f>G68</f>
        <v>7.1999999999999995E-2</v>
      </c>
      <c r="H78" t="s">
        <v>39</v>
      </c>
      <c r="I78" t="s">
        <v>59</v>
      </c>
    </row>
    <row r="79" spans="1:10" x14ac:dyDescent="0.25">
      <c r="A79" s="1" t="s">
        <v>23</v>
      </c>
      <c r="F79" s="5" t="s">
        <v>24</v>
      </c>
      <c r="G79" s="6">
        <f>G80*8</f>
        <v>1.9239935950253222</v>
      </c>
      <c r="H79" s="1" t="s">
        <v>25</v>
      </c>
    </row>
    <row r="80" spans="1:10" x14ac:dyDescent="0.25">
      <c r="A80" s="1" t="s">
        <v>30</v>
      </c>
      <c r="B80" s="1"/>
      <c r="C80" s="1"/>
      <c r="D80" s="1"/>
      <c r="E80" s="1"/>
      <c r="F80" s="5" t="s">
        <v>28</v>
      </c>
      <c r="G80" s="6">
        <f>G77/G78/G69</f>
        <v>0.24049919937816527</v>
      </c>
      <c r="H80" s="1" t="s">
        <v>29</v>
      </c>
      <c r="I80" t="s">
        <v>60</v>
      </c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47105" r:id="rId4">
          <objectPr defaultSize="0" autoPict="0" r:id="rId5">
            <anchor moveWithCells="1">
              <from>
                <xdr:col>9</xdr:col>
                <xdr:colOff>104775</xdr:colOff>
                <xdr:row>61</xdr:row>
                <xdr:rowOff>114300</xdr:rowOff>
              </from>
              <to>
                <xdr:col>11</xdr:col>
                <xdr:colOff>85725</xdr:colOff>
                <xdr:row>67</xdr:row>
                <xdr:rowOff>123825</xdr:rowOff>
              </to>
            </anchor>
          </objectPr>
        </oleObject>
      </mc:Choice>
      <mc:Fallback>
        <oleObject progId="Equation.3" shapeId="47105" r:id="rId4"/>
      </mc:Fallback>
    </mc:AlternateContent>
    <mc:AlternateContent xmlns:mc="http://schemas.openxmlformats.org/markup-compatibility/2006">
      <mc:Choice Requires="x14">
        <oleObject progId="Equation.3" shapeId="47106" r:id="rId6">
          <objectPr defaultSize="0" r:id="rId7">
            <anchor moveWithCells="1">
              <from>
                <xdr:col>8</xdr:col>
                <xdr:colOff>161925</xdr:colOff>
                <xdr:row>6</xdr:row>
                <xdr:rowOff>9525</xdr:rowOff>
              </from>
              <to>
                <xdr:col>10</xdr:col>
                <xdr:colOff>285750</xdr:colOff>
                <xdr:row>8</xdr:row>
                <xdr:rowOff>19050</xdr:rowOff>
              </to>
            </anchor>
          </objectPr>
        </oleObject>
      </mc:Choice>
      <mc:Fallback>
        <oleObject progId="Equation.3" shapeId="47106" r:id="rId6"/>
      </mc:Fallback>
    </mc:AlternateContent>
    <mc:AlternateContent xmlns:mc="http://schemas.openxmlformats.org/markup-compatibility/2006">
      <mc:Choice Requires="x14">
        <oleObject progId="Equation.3" shapeId="47107" r:id="rId8">
          <objectPr defaultSize="0" r:id="rId9">
            <anchor moveWithCells="1">
              <from>
                <xdr:col>8</xdr:col>
                <xdr:colOff>161925</xdr:colOff>
                <xdr:row>27</xdr:row>
                <xdr:rowOff>19050</xdr:rowOff>
              </from>
              <to>
                <xdr:col>10</xdr:col>
                <xdr:colOff>704850</xdr:colOff>
                <xdr:row>29</xdr:row>
                <xdr:rowOff>28575</xdr:rowOff>
              </to>
            </anchor>
          </objectPr>
        </oleObject>
      </mc:Choice>
      <mc:Fallback>
        <oleObject progId="Equation.3" shapeId="47107" r:id="rId8"/>
      </mc:Fallback>
    </mc:AlternateContent>
    <mc:AlternateContent xmlns:mc="http://schemas.openxmlformats.org/markup-compatibility/2006">
      <mc:Choice Requires="x14">
        <oleObject progId="Equation.3" shapeId="47108" r:id="rId10">
          <objectPr defaultSize="0" r:id="rId11">
            <anchor moveWithCells="1">
              <from>
                <xdr:col>8</xdr:col>
                <xdr:colOff>133350</xdr:colOff>
                <xdr:row>12</xdr:row>
                <xdr:rowOff>0</xdr:rowOff>
              </from>
              <to>
                <xdr:col>14</xdr:col>
                <xdr:colOff>180975</xdr:colOff>
                <xdr:row>14</xdr:row>
                <xdr:rowOff>38100</xdr:rowOff>
              </to>
            </anchor>
          </objectPr>
        </oleObject>
      </mc:Choice>
      <mc:Fallback>
        <oleObject progId="Equation.3" shapeId="47108" r:id="rId10"/>
      </mc:Fallback>
    </mc:AlternateContent>
    <mc:AlternateContent xmlns:mc="http://schemas.openxmlformats.org/markup-compatibility/2006">
      <mc:Choice Requires="x14">
        <oleObject progId="Equation.3" shapeId="47109" r:id="rId12">
          <objectPr defaultSize="0" r:id="rId13">
            <anchor moveWithCells="1">
              <from>
                <xdr:col>8</xdr:col>
                <xdr:colOff>142875</xdr:colOff>
                <xdr:row>16</xdr:row>
                <xdr:rowOff>95250</xdr:rowOff>
              </from>
              <to>
                <xdr:col>14</xdr:col>
                <xdr:colOff>257175</xdr:colOff>
                <xdr:row>18</xdr:row>
                <xdr:rowOff>133350</xdr:rowOff>
              </to>
            </anchor>
          </objectPr>
        </oleObject>
      </mc:Choice>
      <mc:Fallback>
        <oleObject progId="Equation.3" shapeId="47109" r:id="rId12"/>
      </mc:Fallback>
    </mc:AlternateContent>
    <mc:AlternateContent xmlns:mc="http://schemas.openxmlformats.org/markup-compatibility/2006">
      <mc:Choice Requires="x14">
        <oleObject progId="Equation.3" shapeId="47110" r:id="rId14">
          <objectPr defaultSize="0" r:id="rId15">
            <anchor moveWithCells="1">
              <from>
                <xdr:col>8</xdr:col>
                <xdr:colOff>161925</xdr:colOff>
                <xdr:row>30</xdr:row>
                <xdr:rowOff>9525</xdr:rowOff>
              </from>
              <to>
                <xdr:col>11</xdr:col>
                <xdr:colOff>304800</xdr:colOff>
                <xdr:row>32</xdr:row>
                <xdr:rowOff>47625</xdr:rowOff>
              </to>
            </anchor>
          </objectPr>
        </oleObject>
      </mc:Choice>
      <mc:Fallback>
        <oleObject progId="Equation.3" shapeId="47110" r:id="rId14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J80"/>
  <sheetViews>
    <sheetView zoomScaleNormal="100" workbookViewId="0">
      <selection activeCell="P43" sqref="P43"/>
    </sheetView>
  </sheetViews>
  <sheetFormatPr defaultRowHeight="15" x14ac:dyDescent="0.25"/>
  <cols>
    <col min="6" max="6" width="9.140625" style="2"/>
    <col min="11" max="11" width="12" bestFit="1" customWidth="1"/>
  </cols>
  <sheetData>
    <row r="1" spans="1:9" x14ac:dyDescent="0.25">
      <c r="A1" s="1" t="s">
        <v>0</v>
      </c>
      <c r="H1" t="s">
        <v>51</v>
      </c>
    </row>
    <row r="3" spans="1:9" x14ac:dyDescent="0.25">
      <c r="A3" s="1" t="s">
        <v>17</v>
      </c>
    </row>
    <row r="4" spans="1:9" x14ac:dyDescent="0.25">
      <c r="A4" s="1"/>
    </row>
    <row r="5" spans="1:9" x14ac:dyDescent="0.25">
      <c r="A5" s="1" t="s">
        <v>147</v>
      </c>
    </row>
    <row r="6" spans="1:9" x14ac:dyDescent="0.25">
      <c r="A6" s="1" t="s">
        <v>46</v>
      </c>
    </row>
    <row r="7" spans="1:9" x14ac:dyDescent="0.25">
      <c r="A7" s="9" t="s">
        <v>150</v>
      </c>
      <c r="F7" s="2" t="s">
        <v>142</v>
      </c>
      <c r="G7" s="8">
        <v>1500</v>
      </c>
      <c r="H7" t="s">
        <v>143</v>
      </c>
    </row>
    <row r="8" spans="1:9" x14ac:dyDescent="0.25">
      <c r="A8" s="9" t="s">
        <v>144</v>
      </c>
      <c r="F8" s="2" t="s">
        <v>27</v>
      </c>
      <c r="G8" s="8">
        <v>7000</v>
      </c>
    </row>
    <row r="9" spans="1:9" x14ac:dyDescent="0.25">
      <c r="A9" s="1" t="s">
        <v>23</v>
      </c>
      <c r="B9" s="1"/>
      <c r="C9" s="1"/>
      <c r="D9" s="1"/>
      <c r="E9" s="1"/>
      <c r="F9" s="5" t="s">
        <v>24</v>
      </c>
      <c r="G9" s="6">
        <f>G7*8*24/G8</f>
        <v>41.142857142857146</v>
      </c>
      <c r="H9" s="1" t="s">
        <v>25</v>
      </c>
    </row>
    <row r="10" spans="1:9" x14ac:dyDescent="0.25">
      <c r="A10" s="1" t="s">
        <v>30</v>
      </c>
      <c r="B10" s="1"/>
      <c r="C10" s="1"/>
      <c r="D10" s="1"/>
      <c r="E10" s="1"/>
      <c r="F10" s="5" t="s">
        <v>28</v>
      </c>
      <c r="G10" s="6">
        <f>CONVERT(G9,"us_pt","gal")</f>
        <v>5.1428571428571432</v>
      </c>
      <c r="H10" s="1" t="s">
        <v>29</v>
      </c>
    </row>
    <row r="11" spans="1:9" x14ac:dyDescent="0.25">
      <c r="A11" s="1"/>
    </row>
    <row r="12" spans="1:9" x14ac:dyDescent="0.25">
      <c r="A12" s="1" t="s">
        <v>146</v>
      </c>
    </row>
    <row r="13" spans="1:9" x14ac:dyDescent="0.25">
      <c r="A13" t="s">
        <v>1</v>
      </c>
      <c r="F13" s="2" t="s">
        <v>2</v>
      </c>
      <c r="G13" s="7">
        <v>18</v>
      </c>
      <c r="H13" t="s">
        <v>3</v>
      </c>
    </row>
    <row r="14" spans="1:9" x14ac:dyDescent="0.25">
      <c r="A14" t="s">
        <v>4</v>
      </c>
      <c r="F14" s="2" t="s">
        <v>5</v>
      </c>
      <c r="G14" s="8">
        <v>20</v>
      </c>
      <c r="H14" t="s">
        <v>3</v>
      </c>
    </row>
    <row r="15" spans="1:9" x14ac:dyDescent="0.25">
      <c r="A15" t="s">
        <v>6</v>
      </c>
      <c r="F15" s="2" t="s">
        <v>7</v>
      </c>
      <c r="G15" s="8">
        <v>250</v>
      </c>
      <c r="H15" t="s">
        <v>8</v>
      </c>
    </row>
    <row r="16" spans="1:9" x14ac:dyDescent="0.25">
      <c r="A16" t="s">
        <v>70</v>
      </c>
      <c r="F16" s="2" t="s">
        <v>18</v>
      </c>
      <c r="G16" s="8">
        <v>2</v>
      </c>
      <c r="H16" t="s">
        <v>19</v>
      </c>
      <c r="I16" t="s">
        <v>69</v>
      </c>
    </row>
    <row r="17" spans="1:8" x14ac:dyDescent="0.25">
      <c r="A17" t="s">
        <v>26</v>
      </c>
      <c r="F17" s="2" t="s">
        <v>149</v>
      </c>
      <c r="G17" s="8">
        <v>6</v>
      </c>
      <c r="H17" t="s">
        <v>31</v>
      </c>
    </row>
    <row r="18" spans="1:8" x14ac:dyDescent="0.25">
      <c r="A18" t="s">
        <v>9</v>
      </c>
      <c r="F18" s="2" t="s">
        <v>10</v>
      </c>
      <c r="G18">
        <v>2E-3</v>
      </c>
      <c r="H18" t="s">
        <v>3</v>
      </c>
    </row>
    <row r="19" spans="1:8" x14ac:dyDescent="0.25">
      <c r="D19" t="s">
        <v>11</v>
      </c>
      <c r="F19" s="2" t="s">
        <v>10</v>
      </c>
      <c r="G19">
        <f>G18*1000</f>
        <v>2</v>
      </c>
      <c r="H19" t="s">
        <v>13</v>
      </c>
    </row>
    <row r="20" spans="1:8" x14ac:dyDescent="0.25">
      <c r="D20" t="s">
        <v>11</v>
      </c>
      <c r="F20" s="2" t="s">
        <v>10</v>
      </c>
      <c r="G20">
        <f>G18/12</f>
        <v>1.6666666666666666E-4</v>
      </c>
      <c r="H20" t="s">
        <v>12</v>
      </c>
    </row>
    <row r="21" spans="1:8" x14ac:dyDescent="0.25">
      <c r="A21" t="s">
        <v>14</v>
      </c>
      <c r="F21" s="2" t="s">
        <v>15</v>
      </c>
      <c r="G21" s="3">
        <v>2000000</v>
      </c>
      <c r="H21" t="s">
        <v>16</v>
      </c>
    </row>
    <row r="22" spans="1:8" x14ac:dyDescent="0.25">
      <c r="A22" t="s">
        <v>20</v>
      </c>
      <c r="G22">
        <v>8</v>
      </c>
      <c r="H22" t="s">
        <v>22</v>
      </c>
    </row>
    <row r="23" spans="1:8" x14ac:dyDescent="0.25">
      <c r="A23" s="1" t="s">
        <v>23</v>
      </c>
      <c r="B23" s="1"/>
      <c r="C23" s="1"/>
      <c r="D23" s="1"/>
      <c r="E23" s="1"/>
      <c r="F23" s="5" t="s">
        <v>24</v>
      </c>
      <c r="G23" s="6">
        <f>PI()*G13*G14*G15*G16*G17*60*24/(144*G21)</f>
        <v>16.964600329384883</v>
      </c>
      <c r="H23" s="1" t="s">
        <v>25</v>
      </c>
    </row>
    <row r="24" spans="1:8" x14ac:dyDescent="0.25">
      <c r="A24" s="1" t="s">
        <v>30</v>
      </c>
      <c r="B24" s="1"/>
      <c r="C24" s="1"/>
      <c r="D24" s="1"/>
      <c r="E24" s="1"/>
      <c r="F24" s="5" t="s">
        <v>28</v>
      </c>
      <c r="G24" s="6">
        <f>PI()*G13*G14*G15*G16*G17*60*24/(144*G21*G22)</f>
        <v>2.1205750411731104</v>
      </c>
      <c r="H24" s="1" t="s">
        <v>29</v>
      </c>
    </row>
    <row r="25" spans="1:8" x14ac:dyDescent="0.25">
      <c r="A25" s="1"/>
      <c r="B25" s="1"/>
      <c r="C25" s="1"/>
      <c r="D25" s="1"/>
      <c r="E25" s="1"/>
      <c r="F25" s="5"/>
      <c r="G25" s="6"/>
      <c r="H25" s="1"/>
    </row>
    <row r="26" spans="1:8" x14ac:dyDescent="0.25">
      <c r="A26" s="1" t="s">
        <v>147</v>
      </c>
      <c r="B26" s="1"/>
      <c r="C26" s="1"/>
      <c r="D26" s="1"/>
      <c r="E26" s="1"/>
      <c r="F26" s="5"/>
      <c r="G26" s="6"/>
      <c r="H26" s="1"/>
    </row>
    <row r="27" spans="1:8" x14ac:dyDescent="0.25">
      <c r="A27" s="1" t="s">
        <v>47</v>
      </c>
    </row>
    <row r="28" spans="1:8" x14ac:dyDescent="0.25">
      <c r="A28" t="s">
        <v>1</v>
      </c>
      <c r="F28" s="2" t="s">
        <v>2</v>
      </c>
      <c r="G28" s="7">
        <v>15</v>
      </c>
      <c r="H28" t="s">
        <v>3</v>
      </c>
    </row>
    <row r="29" spans="1:8" x14ac:dyDescent="0.25">
      <c r="A29" t="s">
        <v>4</v>
      </c>
      <c r="F29" s="2" t="s">
        <v>5</v>
      </c>
      <c r="G29" s="8">
        <v>20</v>
      </c>
      <c r="H29" t="s">
        <v>3</v>
      </c>
    </row>
    <row r="30" spans="1:8" x14ac:dyDescent="0.25">
      <c r="A30" t="s">
        <v>6</v>
      </c>
      <c r="F30" s="2" t="s">
        <v>7</v>
      </c>
      <c r="G30" s="8">
        <v>250</v>
      </c>
      <c r="H30" t="s">
        <v>8</v>
      </c>
    </row>
    <row r="31" spans="1:8" x14ac:dyDescent="0.25">
      <c r="A31" t="s">
        <v>26</v>
      </c>
      <c r="F31" s="2" t="s">
        <v>149</v>
      </c>
      <c r="G31" s="8">
        <v>2</v>
      </c>
      <c r="H31" t="s">
        <v>31</v>
      </c>
    </row>
    <row r="32" spans="1:8" x14ac:dyDescent="0.25">
      <c r="A32" t="s">
        <v>148</v>
      </c>
      <c r="F32" s="2" t="s">
        <v>27</v>
      </c>
      <c r="G32" s="8">
        <f>1/(PI()*2*60*24/(12*12*2000000))</f>
        <v>31830.988618379073</v>
      </c>
    </row>
    <row r="33" spans="1:9" x14ac:dyDescent="0.25">
      <c r="A33" s="1" t="s">
        <v>23</v>
      </c>
      <c r="B33" s="1"/>
      <c r="C33" s="1"/>
      <c r="D33" s="1"/>
      <c r="E33" s="1"/>
      <c r="F33" s="5" t="s">
        <v>24</v>
      </c>
      <c r="G33" s="6">
        <f>G28*G29*G30*G31/G32</f>
        <v>4.7123889803846888</v>
      </c>
      <c r="H33" s="1" t="s">
        <v>25</v>
      </c>
    </row>
    <row r="34" spans="1:9" x14ac:dyDescent="0.25">
      <c r="A34" s="1" t="s">
        <v>30</v>
      </c>
      <c r="B34" s="1"/>
      <c r="C34" s="1"/>
      <c r="D34" s="1"/>
      <c r="E34" s="1"/>
      <c r="F34" s="5" t="s">
        <v>28</v>
      </c>
      <c r="G34" s="6">
        <f>CONVERT(G33,"us_pt","gal")</f>
        <v>0.5890486225480861</v>
      </c>
      <c r="H34" s="1" t="s">
        <v>29</v>
      </c>
    </row>
    <row r="35" spans="1:9" x14ac:dyDescent="0.25">
      <c r="A35" s="1"/>
      <c r="B35" s="1"/>
      <c r="C35" s="1"/>
      <c r="D35" s="1"/>
      <c r="E35" s="1"/>
      <c r="F35" s="5"/>
      <c r="G35" s="6"/>
      <c r="H35" s="1"/>
    </row>
    <row r="36" spans="1:9" x14ac:dyDescent="0.25">
      <c r="A36" s="1" t="s">
        <v>146</v>
      </c>
      <c r="B36" s="1"/>
      <c r="C36" s="1"/>
      <c r="D36" s="1"/>
      <c r="E36" s="1"/>
      <c r="F36" s="5"/>
      <c r="G36" s="6"/>
      <c r="H36" s="1"/>
    </row>
    <row r="37" spans="1:9" x14ac:dyDescent="0.25">
      <c r="A37" s="1" t="s">
        <v>47</v>
      </c>
    </row>
    <row r="38" spans="1:9" x14ac:dyDescent="0.25">
      <c r="A38" t="s">
        <v>1</v>
      </c>
      <c r="F38" s="2" t="s">
        <v>2</v>
      </c>
      <c r="G38" s="7">
        <v>15.03</v>
      </c>
      <c r="H38" t="s">
        <v>3</v>
      </c>
    </row>
    <row r="39" spans="1:9" x14ac:dyDescent="0.25">
      <c r="A39" t="s">
        <v>4</v>
      </c>
      <c r="F39" s="2" t="s">
        <v>5</v>
      </c>
      <c r="G39" s="8">
        <f>G29</f>
        <v>20</v>
      </c>
      <c r="H39" t="s">
        <v>3</v>
      </c>
    </row>
    <row r="40" spans="1:9" x14ac:dyDescent="0.25">
      <c r="A40" t="s">
        <v>6</v>
      </c>
      <c r="F40" s="2" t="s">
        <v>7</v>
      </c>
      <c r="G40" s="8">
        <f>G30</f>
        <v>250</v>
      </c>
      <c r="H40" t="s">
        <v>8</v>
      </c>
    </row>
    <row r="41" spans="1:9" x14ac:dyDescent="0.25">
      <c r="A41" t="s">
        <v>70</v>
      </c>
      <c r="F41" s="2" t="s">
        <v>18</v>
      </c>
      <c r="G41" s="8">
        <v>2</v>
      </c>
      <c r="H41" t="s">
        <v>19</v>
      </c>
      <c r="I41" t="s">
        <v>69</v>
      </c>
    </row>
    <row r="42" spans="1:9" x14ac:dyDescent="0.25">
      <c r="A42" t="s">
        <v>26</v>
      </c>
      <c r="F42" s="2" t="s">
        <v>27</v>
      </c>
      <c r="G42" s="8">
        <f>G31</f>
        <v>2</v>
      </c>
      <c r="H42" t="s">
        <v>31</v>
      </c>
    </row>
    <row r="43" spans="1:9" x14ac:dyDescent="0.25">
      <c r="A43" t="s">
        <v>9</v>
      </c>
      <c r="F43" s="2" t="s">
        <v>10</v>
      </c>
      <c r="G43">
        <v>2E-3</v>
      </c>
      <c r="H43" t="s">
        <v>3</v>
      </c>
    </row>
    <row r="44" spans="1:9" x14ac:dyDescent="0.25">
      <c r="D44" t="s">
        <v>11</v>
      </c>
      <c r="F44" s="2" t="s">
        <v>10</v>
      </c>
      <c r="G44">
        <f>G43*1000</f>
        <v>2</v>
      </c>
      <c r="H44" t="s">
        <v>13</v>
      </c>
    </row>
    <row r="45" spans="1:9" x14ac:dyDescent="0.25">
      <c r="D45" t="s">
        <v>11</v>
      </c>
      <c r="F45" s="2" t="s">
        <v>10</v>
      </c>
      <c r="G45">
        <f>G43/12</f>
        <v>1.6666666666666666E-4</v>
      </c>
      <c r="H45" t="s">
        <v>12</v>
      </c>
    </row>
    <row r="46" spans="1:9" x14ac:dyDescent="0.25">
      <c r="A46" t="s">
        <v>14</v>
      </c>
      <c r="F46" s="2" t="s">
        <v>15</v>
      </c>
      <c r="G46" s="3">
        <v>2000000</v>
      </c>
      <c r="H46" t="s">
        <v>16</v>
      </c>
    </row>
    <row r="47" spans="1:9" x14ac:dyDescent="0.25">
      <c r="A47" t="s">
        <v>20</v>
      </c>
      <c r="F47" s="2" t="s">
        <v>21</v>
      </c>
      <c r="G47">
        <v>8</v>
      </c>
      <c r="H47" t="s">
        <v>22</v>
      </c>
    </row>
    <row r="48" spans="1:9" x14ac:dyDescent="0.25">
      <c r="A48" s="1" t="s">
        <v>23</v>
      </c>
      <c r="B48" s="1"/>
      <c r="C48" s="1"/>
      <c r="D48" s="1"/>
      <c r="E48" s="1"/>
      <c r="F48" s="5" t="s">
        <v>24</v>
      </c>
      <c r="G48" s="6">
        <f>PI()*G38*G39*G40*G41*G42*60*24/(144*G46)</f>
        <v>4.7218137583454594</v>
      </c>
      <c r="H48" s="1" t="s">
        <v>25</v>
      </c>
    </row>
    <row r="49" spans="1:10" x14ac:dyDescent="0.25">
      <c r="A49" s="1" t="s">
        <v>30</v>
      </c>
      <c r="B49" s="1"/>
      <c r="C49" s="1"/>
      <c r="D49" s="1"/>
      <c r="E49" s="1"/>
      <c r="F49" s="5" t="s">
        <v>28</v>
      </c>
      <c r="G49" s="6">
        <f>PI()*G38*G39*G40*G41*G42*60*24/(144*G46*G47)</f>
        <v>0.59022671979318242</v>
      </c>
      <c r="H49" s="1" t="s">
        <v>29</v>
      </c>
    </row>
    <row r="50" spans="1:10" x14ac:dyDescent="0.25">
      <c r="A50" s="1"/>
      <c r="B50" s="1"/>
      <c r="C50" s="1"/>
      <c r="D50" s="1"/>
      <c r="E50" s="1"/>
      <c r="F50" s="5"/>
      <c r="G50" s="6"/>
      <c r="H50" s="1"/>
    </row>
    <row r="51" spans="1:10" x14ac:dyDescent="0.25">
      <c r="A51" s="1" t="s">
        <v>146</v>
      </c>
      <c r="B51" s="1"/>
      <c r="C51" s="1"/>
      <c r="D51" s="1"/>
      <c r="E51" s="1"/>
      <c r="F51" s="5"/>
      <c r="G51" s="6"/>
      <c r="H51" s="1"/>
    </row>
    <row r="52" spans="1:10" x14ac:dyDescent="0.25">
      <c r="A52" s="1" t="s">
        <v>52</v>
      </c>
      <c r="B52" s="1"/>
      <c r="C52" s="1"/>
      <c r="D52" s="1"/>
      <c r="E52" s="1"/>
      <c r="F52" s="5"/>
      <c r="G52" s="6"/>
      <c r="H52" s="1"/>
    </row>
    <row r="53" spans="1:10" x14ac:dyDescent="0.25">
      <c r="A53" s="9" t="s">
        <v>53</v>
      </c>
      <c r="B53" s="1"/>
      <c r="C53" s="1"/>
      <c r="D53" s="1"/>
      <c r="E53" s="1"/>
      <c r="F53" s="2" t="s">
        <v>33</v>
      </c>
      <c r="G53" s="10">
        <v>4</v>
      </c>
      <c r="H53" s="9" t="s">
        <v>3</v>
      </c>
    </row>
    <row r="54" spans="1:10" x14ac:dyDescent="0.25">
      <c r="A54" s="1" t="s">
        <v>23</v>
      </c>
      <c r="F54" s="5" t="s">
        <v>24</v>
      </c>
      <c r="G54" s="1">
        <f>IF(G53=1.125,0.9,IF(G53=1.5,1.25,IF(G53=2,1.5,IF(G53=2.5,1.75,1.75))))</f>
        <v>1.75</v>
      </c>
      <c r="H54" s="1" t="s">
        <v>25</v>
      </c>
    </row>
    <row r="55" spans="1:10" x14ac:dyDescent="0.25">
      <c r="A55" s="1" t="s">
        <v>30</v>
      </c>
      <c r="B55" s="1"/>
      <c r="C55" s="1"/>
      <c r="D55" s="1"/>
      <c r="E55" s="1"/>
      <c r="F55" s="5" t="s">
        <v>28</v>
      </c>
      <c r="G55" s="6">
        <f>G54/8</f>
        <v>0.21875</v>
      </c>
      <c r="H55" s="1" t="s">
        <v>29</v>
      </c>
    </row>
    <row r="56" spans="1:10" x14ac:dyDescent="0.25">
      <c r="A56" s="1"/>
      <c r="B56" s="1"/>
      <c r="C56" s="1"/>
      <c r="D56" s="1"/>
      <c r="E56" s="1"/>
      <c r="F56" s="5"/>
      <c r="G56" s="6"/>
      <c r="H56" s="1"/>
    </row>
    <row r="57" spans="1:10" x14ac:dyDescent="0.25">
      <c r="A57" s="1" t="s">
        <v>40</v>
      </c>
    </row>
    <row r="58" spans="1:10" x14ac:dyDescent="0.25">
      <c r="A58" s="1" t="s">
        <v>46</v>
      </c>
    </row>
    <row r="59" spans="1:10" x14ac:dyDescent="0.25">
      <c r="A59" s="9" t="s">
        <v>32</v>
      </c>
      <c r="F59" s="2" t="s">
        <v>33</v>
      </c>
      <c r="G59" s="8">
        <v>7.1999999999999995E-2</v>
      </c>
      <c r="H59" t="s">
        <v>39</v>
      </c>
      <c r="I59" t="s">
        <v>58</v>
      </c>
      <c r="J59" t="s">
        <v>135</v>
      </c>
    </row>
    <row r="60" spans="1:10" x14ac:dyDescent="0.25">
      <c r="A60" s="9" t="s">
        <v>34</v>
      </c>
      <c r="G60">
        <f>231.001</f>
        <v>231.001</v>
      </c>
      <c r="H60" t="s">
        <v>35</v>
      </c>
      <c r="J60" s="1" t="s">
        <v>74</v>
      </c>
    </row>
    <row r="61" spans="1:10" x14ac:dyDescent="0.25">
      <c r="A61" s="9" t="s">
        <v>37</v>
      </c>
      <c r="G61">
        <f>60*60*24</f>
        <v>86400</v>
      </c>
      <c r="H61" t="s">
        <v>38</v>
      </c>
      <c r="J61" t="s">
        <v>75</v>
      </c>
    </row>
    <row r="62" spans="1:10" x14ac:dyDescent="0.25">
      <c r="A62" s="9" t="s">
        <v>41</v>
      </c>
      <c r="F62" s="2" t="s">
        <v>36</v>
      </c>
      <c r="G62" s="8">
        <v>510</v>
      </c>
      <c r="H62" t="s">
        <v>78</v>
      </c>
      <c r="I62" t="s">
        <v>45</v>
      </c>
    </row>
    <row r="63" spans="1:10" x14ac:dyDescent="0.25">
      <c r="A63" s="1" t="s">
        <v>23</v>
      </c>
      <c r="B63" s="1"/>
      <c r="C63" s="1"/>
      <c r="D63" s="1"/>
      <c r="E63" s="1"/>
      <c r="F63" s="5" t="s">
        <v>24</v>
      </c>
      <c r="G63" s="6">
        <f>G64*8</f>
        <v>42.242750668000674</v>
      </c>
      <c r="H63" s="1" t="s">
        <v>25</v>
      </c>
    </row>
    <row r="64" spans="1:10" x14ac:dyDescent="0.25">
      <c r="A64" s="1" t="s">
        <v>30</v>
      </c>
      <c r="B64" s="1"/>
      <c r="C64" s="1"/>
      <c r="D64" s="1"/>
      <c r="E64" s="1"/>
      <c r="F64" s="5" t="s">
        <v>28</v>
      </c>
      <c r="G64" s="6">
        <f>(G59/G60/(G62/100))*60*60*24</f>
        <v>5.2803438335000843</v>
      </c>
      <c r="H64" s="1" t="s">
        <v>29</v>
      </c>
      <c r="I64" t="s">
        <v>43</v>
      </c>
    </row>
    <row r="65" spans="1:10" x14ac:dyDescent="0.25">
      <c r="A65" s="9" t="s">
        <v>42</v>
      </c>
      <c r="G65">
        <f>(G40/60)*(G62/100)</f>
        <v>21.25</v>
      </c>
      <c r="H65" t="s">
        <v>29</v>
      </c>
      <c r="I65" t="s">
        <v>44</v>
      </c>
    </row>
    <row r="67" spans="1:10" x14ac:dyDescent="0.25">
      <c r="A67" s="1" t="s">
        <v>47</v>
      </c>
    </row>
    <row r="68" spans="1:10" x14ac:dyDescent="0.25">
      <c r="A68" s="9" t="s">
        <v>32</v>
      </c>
      <c r="F68" s="2" t="s">
        <v>33</v>
      </c>
      <c r="G68" s="8">
        <v>4.8000000000000001E-2</v>
      </c>
      <c r="H68" t="s">
        <v>39</v>
      </c>
      <c r="I68" t="s">
        <v>59</v>
      </c>
    </row>
    <row r="69" spans="1:10" x14ac:dyDescent="0.25">
      <c r="A69" s="9" t="s">
        <v>34</v>
      </c>
      <c r="G69">
        <f>231.001</f>
        <v>231.001</v>
      </c>
      <c r="H69" t="s">
        <v>35</v>
      </c>
      <c r="J69" t="s">
        <v>135</v>
      </c>
    </row>
    <row r="70" spans="1:10" x14ac:dyDescent="0.25">
      <c r="A70" s="9" t="s">
        <v>37</v>
      </c>
      <c r="G70">
        <f>60*60*24</f>
        <v>86400</v>
      </c>
      <c r="H70" t="s">
        <v>38</v>
      </c>
      <c r="J70" s="1" t="s">
        <v>74</v>
      </c>
    </row>
    <row r="71" spans="1:10" x14ac:dyDescent="0.25">
      <c r="A71" s="9" t="s">
        <v>41</v>
      </c>
      <c r="F71" s="2" t="s">
        <v>36</v>
      </c>
      <c r="G71" s="8">
        <v>2130</v>
      </c>
      <c r="H71" t="s">
        <v>78</v>
      </c>
      <c r="I71" t="s">
        <v>49</v>
      </c>
      <c r="J71" t="s">
        <v>75</v>
      </c>
    </row>
    <row r="72" spans="1:10" x14ac:dyDescent="0.25">
      <c r="A72" s="1" t="s">
        <v>23</v>
      </c>
      <c r="B72" s="1"/>
      <c r="C72" s="1"/>
      <c r="D72" s="1"/>
      <c r="E72" s="1"/>
      <c r="F72" s="5" t="s">
        <v>24</v>
      </c>
      <c r="G72" s="6">
        <f>G73*8</f>
        <v>6.7429742850329699</v>
      </c>
      <c r="H72" s="1" t="s">
        <v>25</v>
      </c>
      <c r="J72" t="s">
        <v>86</v>
      </c>
    </row>
    <row r="73" spans="1:10" x14ac:dyDescent="0.25">
      <c r="A73" s="1" t="s">
        <v>30</v>
      </c>
      <c r="B73" s="1"/>
      <c r="C73" s="1"/>
      <c r="D73" s="1"/>
      <c r="E73" s="1"/>
      <c r="F73" s="5" t="s">
        <v>28</v>
      </c>
      <c r="G73" s="6">
        <f>(G68/G69/(G71/100))*60*60*24</f>
        <v>0.84287178562912124</v>
      </c>
      <c r="H73" s="1" t="s">
        <v>29</v>
      </c>
      <c r="I73" t="s">
        <v>48</v>
      </c>
    </row>
    <row r="74" spans="1:10" x14ac:dyDescent="0.25">
      <c r="A74" s="9" t="s">
        <v>42</v>
      </c>
      <c r="G74" s="4">
        <f>(G40/60)*(G71/100)</f>
        <v>88.750000000000014</v>
      </c>
      <c r="H74" t="s">
        <v>29</v>
      </c>
      <c r="I74" t="s">
        <v>50</v>
      </c>
    </row>
    <row r="76" spans="1:10" x14ac:dyDescent="0.25">
      <c r="A76" s="1" t="s">
        <v>52</v>
      </c>
      <c r="B76" s="1"/>
      <c r="C76" s="1"/>
      <c r="D76" s="1"/>
      <c r="E76" s="1"/>
      <c r="F76" s="5"/>
      <c r="G76" s="6"/>
      <c r="H76" s="1"/>
    </row>
    <row r="77" spans="1:10" x14ac:dyDescent="0.25">
      <c r="A77" s="9" t="s">
        <v>54</v>
      </c>
      <c r="B77" s="1"/>
      <c r="C77" s="1"/>
      <c r="D77" s="1"/>
      <c r="E77" s="1"/>
      <c r="F77" s="2" t="s">
        <v>56</v>
      </c>
      <c r="G77" s="10">
        <v>4</v>
      </c>
      <c r="H77" s="9" t="s">
        <v>57</v>
      </c>
      <c r="I77" t="s">
        <v>55</v>
      </c>
    </row>
    <row r="78" spans="1:10" x14ac:dyDescent="0.25">
      <c r="A78" s="9" t="s">
        <v>32</v>
      </c>
      <c r="F78" s="2" t="s">
        <v>33</v>
      </c>
      <c r="G78" s="8">
        <f>G68</f>
        <v>4.8000000000000001E-2</v>
      </c>
      <c r="H78" t="s">
        <v>39</v>
      </c>
      <c r="I78" t="s">
        <v>59</v>
      </c>
    </row>
    <row r="79" spans="1:10" x14ac:dyDescent="0.25">
      <c r="A79" s="1" t="s">
        <v>23</v>
      </c>
      <c r="F79" s="5" t="s">
        <v>24</v>
      </c>
      <c r="G79" s="6">
        <f>G80*8</f>
        <v>2.8859903925379831</v>
      </c>
      <c r="H79" s="1" t="s">
        <v>25</v>
      </c>
    </row>
    <row r="80" spans="1:10" x14ac:dyDescent="0.25">
      <c r="A80" s="1" t="s">
        <v>30</v>
      </c>
      <c r="B80" s="1"/>
      <c r="C80" s="1"/>
      <c r="D80" s="1"/>
      <c r="E80" s="1"/>
      <c r="F80" s="5" t="s">
        <v>28</v>
      </c>
      <c r="G80" s="6">
        <f>G77/G78/G69</f>
        <v>0.36074879906724788</v>
      </c>
      <c r="H80" s="1" t="s">
        <v>29</v>
      </c>
      <c r="I80" t="s">
        <v>60</v>
      </c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45057" r:id="rId4">
          <objectPr defaultSize="0" autoPict="0" r:id="rId5">
            <anchor moveWithCells="1">
              <from>
                <xdr:col>9</xdr:col>
                <xdr:colOff>104775</xdr:colOff>
                <xdr:row>61</xdr:row>
                <xdr:rowOff>114300</xdr:rowOff>
              </from>
              <to>
                <xdr:col>11</xdr:col>
                <xdr:colOff>85725</xdr:colOff>
                <xdr:row>67</xdr:row>
                <xdr:rowOff>123825</xdr:rowOff>
              </to>
            </anchor>
          </objectPr>
        </oleObject>
      </mc:Choice>
      <mc:Fallback>
        <oleObject progId="Equation.3" shapeId="45057" r:id="rId4"/>
      </mc:Fallback>
    </mc:AlternateContent>
    <mc:AlternateContent xmlns:mc="http://schemas.openxmlformats.org/markup-compatibility/2006">
      <mc:Choice Requires="x14">
        <oleObject progId="Equation.3" shapeId="45058" r:id="rId6">
          <objectPr defaultSize="0" r:id="rId7">
            <anchor moveWithCells="1">
              <from>
                <xdr:col>8</xdr:col>
                <xdr:colOff>161925</xdr:colOff>
                <xdr:row>6</xdr:row>
                <xdr:rowOff>9525</xdr:rowOff>
              </from>
              <to>
                <xdr:col>10</xdr:col>
                <xdr:colOff>285750</xdr:colOff>
                <xdr:row>8</xdr:row>
                <xdr:rowOff>19050</xdr:rowOff>
              </to>
            </anchor>
          </objectPr>
        </oleObject>
      </mc:Choice>
      <mc:Fallback>
        <oleObject progId="Equation.3" shapeId="45058" r:id="rId6"/>
      </mc:Fallback>
    </mc:AlternateContent>
    <mc:AlternateContent xmlns:mc="http://schemas.openxmlformats.org/markup-compatibility/2006">
      <mc:Choice Requires="x14">
        <oleObject progId="Equation.3" shapeId="45059" r:id="rId8">
          <objectPr defaultSize="0" r:id="rId9">
            <anchor moveWithCells="1">
              <from>
                <xdr:col>8</xdr:col>
                <xdr:colOff>161925</xdr:colOff>
                <xdr:row>27</xdr:row>
                <xdr:rowOff>19050</xdr:rowOff>
              </from>
              <to>
                <xdr:col>10</xdr:col>
                <xdr:colOff>704850</xdr:colOff>
                <xdr:row>29</xdr:row>
                <xdr:rowOff>28575</xdr:rowOff>
              </to>
            </anchor>
          </objectPr>
        </oleObject>
      </mc:Choice>
      <mc:Fallback>
        <oleObject progId="Equation.3" shapeId="45059" r:id="rId8"/>
      </mc:Fallback>
    </mc:AlternateContent>
    <mc:AlternateContent xmlns:mc="http://schemas.openxmlformats.org/markup-compatibility/2006">
      <mc:Choice Requires="x14">
        <oleObject progId="Equation.3" shapeId="45060" r:id="rId10">
          <objectPr defaultSize="0" r:id="rId11">
            <anchor moveWithCells="1">
              <from>
                <xdr:col>8</xdr:col>
                <xdr:colOff>133350</xdr:colOff>
                <xdr:row>12</xdr:row>
                <xdr:rowOff>0</xdr:rowOff>
              </from>
              <to>
                <xdr:col>14</xdr:col>
                <xdr:colOff>180975</xdr:colOff>
                <xdr:row>14</xdr:row>
                <xdr:rowOff>38100</xdr:rowOff>
              </to>
            </anchor>
          </objectPr>
        </oleObject>
      </mc:Choice>
      <mc:Fallback>
        <oleObject progId="Equation.3" shapeId="45060" r:id="rId10"/>
      </mc:Fallback>
    </mc:AlternateContent>
    <mc:AlternateContent xmlns:mc="http://schemas.openxmlformats.org/markup-compatibility/2006">
      <mc:Choice Requires="x14">
        <oleObject progId="Equation.3" shapeId="45061" r:id="rId12">
          <objectPr defaultSize="0" r:id="rId13">
            <anchor moveWithCells="1">
              <from>
                <xdr:col>8</xdr:col>
                <xdr:colOff>142875</xdr:colOff>
                <xdr:row>16</xdr:row>
                <xdr:rowOff>95250</xdr:rowOff>
              </from>
              <to>
                <xdr:col>14</xdr:col>
                <xdr:colOff>257175</xdr:colOff>
                <xdr:row>18</xdr:row>
                <xdr:rowOff>133350</xdr:rowOff>
              </to>
            </anchor>
          </objectPr>
        </oleObject>
      </mc:Choice>
      <mc:Fallback>
        <oleObject progId="Equation.3" shapeId="45061" r:id="rId12"/>
      </mc:Fallback>
    </mc:AlternateContent>
    <mc:AlternateContent xmlns:mc="http://schemas.openxmlformats.org/markup-compatibility/2006">
      <mc:Choice Requires="x14">
        <oleObject progId="Equation.3" shapeId="45062" r:id="rId14">
          <objectPr defaultSize="0" r:id="rId15">
            <anchor moveWithCells="1">
              <from>
                <xdr:col>8</xdr:col>
                <xdr:colOff>161925</xdr:colOff>
                <xdr:row>30</xdr:row>
                <xdr:rowOff>9525</xdr:rowOff>
              </from>
              <to>
                <xdr:col>11</xdr:col>
                <xdr:colOff>304800</xdr:colOff>
                <xdr:row>32</xdr:row>
                <xdr:rowOff>47625</xdr:rowOff>
              </to>
            </anchor>
          </objectPr>
        </oleObject>
      </mc:Choice>
      <mc:Fallback>
        <oleObject progId="Equation.3" shapeId="45062" r:id="rId14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J80"/>
  <sheetViews>
    <sheetView zoomScaleNormal="100" workbookViewId="0">
      <selection activeCell="O43" sqref="O43"/>
    </sheetView>
  </sheetViews>
  <sheetFormatPr defaultRowHeight="15" x14ac:dyDescent="0.25"/>
  <cols>
    <col min="6" max="6" width="9.140625" style="2"/>
    <col min="11" max="11" width="12" bestFit="1" customWidth="1"/>
  </cols>
  <sheetData>
    <row r="1" spans="1:9" x14ac:dyDescent="0.25">
      <c r="A1" s="1" t="s">
        <v>0</v>
      </c>
      <c r="H1" t="s">
        <v>51</v>
      </c>
    </row>
    <row r="3" spans="1:9" x14ac:dyDescent="0.25">
      <c r="A3" s="1" t="s">
        <v>17</v>
      </c>
    </row>
    <row r="4" spans="1:9" x14ac:dyDescent="0.25">
      <c r="A4" s="1"/>
    </row>
    <row r="5" spans="1:9" x14ac:dyDescent="0.25">
      <c r="A5" s="1" t="s">
        <v>147</v>
      </c>
    </row>
    <row r="6" spans="1:9" x14ac:dyDescent="0.25">
      <c r="A6" s="1" t="s">
        <v>46</v>
      </c>
    </row>
    <row r="7" spans="1:9" x14ac:dyDescent="0.25">
      <c r="A7" s="9" t="s">
        <v>150</v>
      </c>
      <c r="F7" s="2" t="s">
        <v>142</v>
      </c>
      <c r="G7" s="8">
        <v>1800</v>
      </c>
      <c r="H7" t="s">
        <v>143</v>
      </c>
    </row>
    <row r="8" spans="1:9" x14ac:dyDescent="0.25">
      <c r="A8" s="9" t="s">
        <v>144</v>
      </c>
      <c r="F8" s="2" t="s">
        <v>27</v>
      </c>
      <c r="G8" s="8">
        <v>8600</v>
      </c>
    </row>
    <row r="9" spans="1:9" x14ac:dyDescent="0.25">
      <c r="A9" s="1" t="s">
        <v>23</v>
      </c>
      <c r="B9" s="1"/>
      <c r="C9" s="1"/>
      <c r="D9" s="1"/>
      <c r="E9" s="1"/>
      <c r="F9" s="5" t="s">
        <v>24</v>
      </c>
      <c r="G9" s="6">
        <f>G7*8*24/G8</f>
        <v>40.186046511627907</v>
      </c>
      <c r="H9" s="1" t="s">
        <v>25</v>
      </c>
    </row>
    <row r="10" spans="1:9" x14ac:dyDescent="0.25">
      <c r="A10" s="1" t="s">
        <v>30</v>
      </c>
      <c r="B10" s="1"/>
      <c r="C10" s="1"/>
      <c r="D10" s="1"/>
      <c r="E10" s="1"/>
      <c r="F10" s="5" t="s">
        <v>28</v>
      </c>
      <c r="G10" s="6">
        <f>CONVERT(G9,"us_pt","gal")</f>
        <v>5.0232558139534884</v>
      </c>
      <c r="H10" s="1" t="s">
        <v>29</v>
      </c>
    </row>
    <row r="11" spans="1:9" x14ac:dyDescent="0.25">
      <c r="A11" s="1"/>
    </row>
    <row r="12" spans="1:9" x14ac:dyDescent="0.25">
      <c r="A12" s="1" t="s">
        <v>146</v>
      </c>
    </row>
    <row r="13" spans="1:9" x14ac:dyDescent="0.25">
      <c r="A13" t="s">
        <v>1</v>
      </c>
      <c r="F13" s="2" t="s">
        <v>2</v>
      </c>
      <c r="G13" s="7">
        <v>14</v>
      </c>
      <c r="H13" t="s">
        <v>3</v>
      </c>
    </row>
    <row r="14" spans="1:9" x14ac:dyDescent="0.25">
      <c r="A14" t="s">
        <v>4</v>
      </c>
      <c r="F14" s="2" t="s">
        <v>5</v>
      </c>
      <c r="G14" s="8">
        <v>14</v>
      </c>
      <c r="H14" t="s">
        <v>3</v>
      </c>
    </row>
    <row r="15" spans="1:9" x14ac:dyDescent="0.25">
      <c r="A15" t="s">
        <v>6</v>
      </c>
      <c r="F15" s="2" t="s">
        <v>7</v>
      </c>
      <c r="G15" s="8">
        <v>330</v>
      </c>
      <c r="H15" t="s">
        <v>8</v>
      </c>
    </row>
    <row r="16" spans="1:9" x14ac:dyDescent="0.25">
      <c r="A16" t="s">
        <v>70</v>
      </c>
      <c r="F16" s="2" t="s">
        <v>18</v>
      </c>
      <c r="G16" s="8">
        <v>2</v>
      </c>
      <c r="H16" t="s">
        <v>19</v>
      </c>
      <c r="I16" t="s">
        <v>69</v>
      </c>
    </row>
    <row r="17" spans="1:8" x14ac:dyDescent="0.25">
      <c r="A17" t="s">
        <v>26</v>
      </c>
      <c r="F17" s="2" t="s">
        <v>149</v>
      </c>
      <c r="G17" s="8">
        <v>8</v>
      </c>
      <c r="H17" t="s">
        <v>31</v>
      </c>
    </row>
    <row r="18" spans="1:8" x14ac:dyDescent="0.25">
      <c r="A18" t="s">
        <v>9</v>
      </c>
      <c r="F18" s="2" t="s">
        <v>10</v>
      </c>
      <c r="G18">
        <v>2E-3</v>
      </c>
      <c r="H18" t="s">
        <v>3</v>
      </c>
    </row>
    <row r="19" spans="1:8" x14ac:dyDescent="0.25">
      <c r="D19" t="s">
        <v>11</v>
      </c>
      <c r="F19" s="2" t="s">
        <v>10</v>
      </c>
      <c r="G19">
        <f>G18*1000</f>
        <v>2</v>
      </c>
      <c r="H19" t="s">
        <v>13</v>
      </c>
    </row>
    <row r="20" spans="1:8" x14ac:dyDescent="0.25">
      <c r="D20" t="s">
        <v>11</v>
      </c>
      <c r="F20" s="2" t="s">
        <v>10</v>
      </c>
      <c r="G20">
        <f>G18/12</f>
        <v>1.6666666666666666E-4</v>
      </c>
      <c r="H20" t="s">
        <v>12</v>
      </c>
    </row>
    <row r="21" spans="1:8" x14ac:dyDescent="0.25">
      <c r="A21" t="s">
        <v>14</v>
      </c>
      <c r="F21" s="2" t="s">
        <v>15</v>
      </c>
      <c r="G21" s="3">
        <v>2000000</v>
      </c>
      <c r="H21" t="s">
        <v>16</v>
      </c>
    </row>
    <row r="22" spans="1:8" x14ac:dyDescent="0.25">
      <c r="A22" t="s">
        <v>20</v>
      </c>
      <c r="G22">
        <v>8</v>
      </c>
      <c r="H22" t="s">
        <v>22</v>
      </c>
    </row>
    <row r="23" spans="1:8" x14ac:dyDescent="0.25">
      <c r="A23" s="1" t="s">
        <v>23</v>
      </c>
      <c r="B23" s="1"/>
      <c r="C23" s="1"/>
      <c r="D23" s="1"/>
      <c r="E23" s="1"/>
      <c r="F23" s="5" t="s">
        <v>24</v>
      </c>
      <c r="G23" s="6">
        <f>PI()*G13*G14*G15*G16*G17*60*24/(144*G21)</f>
        <v>16.255857026735026</v>
      </c>
      <c r="H23" s="1" t="s">
        <v>25</v>
      </c>
    </row>
    <row r="24" spans="1:8" x14ac:dyDescent="0.25">
      <c r="A24" s="1" t="s">
        <v>30</v>
      </c>
      <c r="B24" s="1"/>
      <c r="C24" s="1"/>
      <c r="D24" s="1"/>
      <c r="E24" s="1"/>
      <c r="F24" s="5" t="s">
        <v>28</v>
      </c>
      <c r="G24" s="6">
        <f>PI()*G13*G14*G15*G16*G17*60*24/(144*G21*G22)</f>
        <v>2.0319821283418782</v>
      </c>
      <c r="H24" s="1" t="s">
        <v>29</v>
      </c>
    </row>
    <row r="25" spans="1:8" x14ac:dyDescent="0.25">
      <c r="A25" s="1"/>
      <c r="B25" s="1"/>
      <c r="C25" s="1"/>
      <c r="D25" s="1"/>
      <c r="E25" s="1"/>
      <c r="F25" s="5"/>
      <c r="G25" s="6"/>
      <c r="H25" s="1"/>
    </row>
    <row r="26" spans="1:8" x14ac:dyDescent="0.25">
      <c r="A26" s="1" t="s">
        <v>147</v>
      </c>
      <c r="B26" s="1"/>
      <c r="C26" s="1"/>
      <c r="D26" s="1"/>
      <c r="E26" s="1"/>
      <c r="F26" s="5"/>
      <c r="G26" s="6"/>
      <c r="H26" s="1"/>
    </row>
    <row r="27" spans="1:8" x14ac:dyDescent="0.25">
      <c r="A27" s="1" t="s">
        <v>47</v>
      </c>
    </row>
    <row r="28" spans="1:8" x14ac:dyDescent="0.25">
      <c r="A28" t="s">
        <v>1</v>
      </c>
      <c r="F28" s="2" t="s">
        <v>2</v>
      </c>
      <c r="G28" s="7">
        <v>14.75</v>
      </c>
      <c r="H28" t="s">
        <v>3</v>
      </c>
    </row>
    <row r="29" spans="1:8" x14ac:dyDescent="0.25">
      <c r="A29" t="s">
        <v>4</v>
      </c>
      <c r="F29" s="2" t="s">
        <v>5</v>
      </c>
      <c r="G29" s="8">
        <v>14</v>
      </c>
      <c r="H29" t="s">
        <v>3</v>
      </c>
    </row>
    <row r="30" spans="1:8" x14ac:dyDescent="0.25">
      <c r="A30" t="s">
        <v>6</v>
      </c>
      <c r="F30" s="2" t="s">
        <v>7</v>
      </c>
      <c r="G30" s="8">
        <f>G15</f>
        <v>330</v>
      </c>
      <c r="H30" t="s">
        <v>8</v>
      </c>
    </row>
    <row r="31" spans="1:8" x14ac:dyDescent="0.25">
      <c r="A31" t="s">
        <v>26</v>
      </c>
      <c r="F31" s="2" t="s">
        <v>149</v>
      </c>
      <c r="G31" s="8">
        <v>3</v>
      </c>
      <c r="H31" t="s">
        <v>31</v>
      </c>
    </row>
    <row r="32" spans="1:8" x14ac:dyDescent="0.25">
      <c r="A32" t="s">
        <v>148</v>
      </c>
      <c r="F32" s="2" t="s">
        <v>27</v>
      </c>
      <c r="G32" s="8">
        <f>1/(PI()*2*60*24/(12*12*2000000))</f>
        <v>31830.988618379073</v>
      </c>
    </row>
    <row r="33" spans="1:9" x14ac:dyDescent="0.25">
      <c r="A33" s="1" t="s">
        <v>23</v>
      </c>
      <c r="B33" s="1"/>
      <c r="C33" s="1"/>
      <c r="D33" s="1"/>
      <c r="E33" s="1"/>
      <c r="F33" s="5" t="s">
        <v>24</v>
      </c>
      <c r="G33" s="6">
        <f>G28*G29*G30*G31/G32</f>
        <v>6.422514941366293</v>
      </c>
      <c r="H33" s="1" t="s">
        <v>25</v>
      </c>
    </row>
    <row r="34" spans="1:9" x14ac:dyDescent="0.25">
      <c r="A34" s="1" t="s">
        <v>30</v>
      </c>
      <c r="B34" s="1"/>
      <c r="C34" s="1"/>
      <c r="D34" s="1"/>
      <c r="E34" s="1"/>
      <c r="F34" s="5" t="s">
        <v>28</v>
      </c>
      <c r="G34" s="6">
        <f>CONVERT(G33,"us_pt","gal")</f>
        <v>0.80281436767078662</v>
      </c>
      <c r="H34" s="1" t="s">
        <v>29</v>
      </c>
    </row>
    <row r="35" spans="1:9" x14ac:dyDescent="0.25">
      <c r="A35" s="1"/>
      <c r="B35" s="1"/>
      <c r="C35" s="1"/>
      <c r="D35" s="1"/>
      <c r="E35" s="1"/>
      <c r="F35" s="5"/>
      <c r="G35" s="6"/>
      <c r="H35" s="1"/>
    </row>
    <row r="36" spans="1:9" x14ac:dyDescent="0.25">
      <c r="A36" s="1" t="s">
        <v>146</v>
      </c>
      <c r="B36" s="1"/>
      <c r="C36" s="1"/>
      <c r="D36" s="1"/>
      <c r="E36" s="1"/>
      <c r="F36" s="5"/>
      <c r="G36" s="6"/>
      <c r="H36" s="1"/>
    </row>
    <row r="37" spans="1:9" x14ac:dyDescent="0.25">
      <c r="A37" s="1" t="s">
        <v>47</v>
      </c>
    </row>
    <row r="38" spans="1:9" x14ac:dyDescent="0.25">
      <c r="A38" t="s">
        <v>1</v>
      </c>
      <c r="F38" s="2" t="s">
        <v>2</v>
      </c>
      <c r="G38" s="7">
        <f>G28</f>
        <v>14.75</v>
      </c>
      <c r="H38" t="s">
        <v>3</v>
      </c>
    </row>
    <row r="39" spans="1:9" x14ac:dyDescent="0.25">
      <c r="A39" t="s">
        <v>4</v>
      </c>
      <c r="F39" s="2" t="s">
        <v>5</v>
      </c>
      <c r="G39" s="8">
        <f>G29</f>
        <v>14</v>
      </c>
      <c r="H39" t="s">
        <v>3</v>
      </c>
    </row>
    <row r="40" spans="1:9" x14ac:dyDescent="0.25">
      <c r="A40" t="s">
        <v>6</v>
      </c>
      <c r="F40" s="2" t="s">
        <v>7</v>
      </c>
      <c r="G40" s="8">
        <f>G30</f>
        <v>330</v>
      </c>
      <c r="H40" t="s">
        <v>8</v>
      </c>
    </row>
    <row r="41" spans="1:9" x14ac:dyDescent="0.25">
      <c r="A41" t="s">
        <v>70</v>
      </c>
      <c r="F41" s="2" t="s">
        <v>18</v>
      </c>
      <c r="G41" s="8">
        <v>2</v>
      </c>
      <c r="H41" t="s">
        <v>19</v>
      </c>
      <c r="I41" t="s">
        <v>69</v>
      </c>
    </row>
    <row r="42" spans="1:9" x14ac:dyDescent="0.25">
      <c r="A42" t="s">
        <v>26</v>
      </c>
      <c r="F42" s="2" t="s">
        <v>27</v>
      </c>
      <c r="G42" s="8">
        <f>G31</f>
        <v>3</v>
      </c>
      <c r="H42" t="s">
        <v>31</v>
      </c>
    </row>
    <row r="43" spans="1:9" x14ac:dyDescent="0.25">
      <c r="A43" t="s">
        <v>9</v>
      </c>
      <c r="F43" s="2" t="s">
        <v>10</v>
      </c>
      <c r="G43">
        <v>2E-3</v>
      </c>
      <c r="H43" t="s">
        <v>3</v>
      </c>
    </row>
    <row r="44" spans="1:9" x14ac:dyDescent="0.25">
      <c r="D44" t="s">
        <v>11</v>
      </c>
      <c r="F44" s="2" t="s">
        <v>10</v>
      </c>
      <c r="G44">
        <f>G43*1000</f>
        <v>2</v>
      </c>
      <c r="H44" t="s">
        <v>13</v>
      </c>
    </row>
    <row r="45" spans="1:9" x14ac:dyDescent="0.25">
      <c r="D45" t="s">
        <v>11</v>
      </c>
      <c r="F45" s="2" t="s">
        <v>10</v>
      </c>
      <c r="G45">
        <f>G43/12</f>
        <v>1.6666666666666666E-4</v>
      </c>
      <c r="H45" t="s">
        <v>12</v>
      </c>
    </row>
    <row r="46" spans="1:9" x14ac:dyDescent="0.25">
      <c r="A46" t="s">
        <v>14</v>
      </c>
      <c r="F46" s="2" t="s">
        <v>15</v>
      </c>
      <c r="G46" s="3">
        <v>2000000</v>
      </c>
      <c r="H46" t="s">
        <v>16</v>
      </c>
    </row>
    <row r="47" spans="1:9" x14ac:dyDescent="0.25">
      <c r="A47" t="s">
        <v>20</v>
      </c>
      <c r="F47" s="2" t="s">
        <v>21</v>
      </c>
      <c r="G47">
        <v>8</v>
      </c>
      <c r="H47" t="s">
        <v>22</v>
      </c>
    </row>
    <row r="48" spans="1:9" x14ac:dyDescent="0.25">
      <c r="A48" s="1" t="s">
        <v>23</v>
      </c>
      <c r="B48" s="1"/>
      <c r="C48" s="1"/>
      <c r="D48" s="1"/>
      <c r="E48" s="1"/>
      <c r="F48" s="5" t="s">
        <v>24</v>
      </c>
      <c r="G48" s="6">
        <f>PI()*G38*G39*G40*G41*G42*60*24/(144*G46)</f>
        <v>6.422514941366293</v>
      </c>
      <c r="H48" s="1" t="s">
        <v>25</v>
      </c>
    </row>
    <row r="49" spans="1:10" x14ac:dyDescent="0.25">
      <c r="A49" s="1" t="s">
        <v>30</v>
      </c>
      <c r="B49" s="1"/>
      <c r="C49" s="1"/>
      <c r="D49" s="1"/>
      <c r="E49" s="1"/>
      <c r="F49" s="5" t="s">
        <v>28</v>
      </c>
      <c r="G49" s="6">
        <f>PI()*G38*G39*G40*G41*G42*60*24/(144*G46*G47)</f>
        <v>0.80281436767078662</v>
      </c>
      <c r="H49" s="1" t="s">
        <v>29</v>
      </c>
    </row>
    <row r="50" spans="1:10" x14ac:dyDescent="0.25">
      <c r="A50" s="1"/>
      <c r="B50" s="1"/>
      <c r="C50" s="1"/>
      <c r="D50" s="1"/>
      <c r="E50" s="1"/>
      <c r="F50" s="5"/>
      <c r="G50" s="6"/>
      <c r="H50" s="1"/>
    </row>
    <row r="51" spans="1:10" x14ac:dyDescent="0.25">
      <c r="A51" s="1" t="s">
        <v>146</v>
      </c>
      <c r="B51" s="1"/>
      <c r="C51" s="1"/>
      <c r="D51" s="1"/>
      <c r="E51" s="1"/>
      <c r="F51" s="5"/>
      <c r="G51" s="6"/>
      <c r="H51" s="1"/>
    </row>
    <row r="52" spans="1:10" x14ac:dyDescent="0.25">
      <c r="A52" s="1" t="s">
        <v>52</v>
      </c>
      <c r="B52" s="1"/>
      <c r="C52" s="1"/>
      <c r="D52" s="1"/>
      <c r="E52" s="1"/>
      <c r="F52" s="5"/>
      <c r="G52" s="6"/>
      <c r="H52" s="1"/>
    </row>
    <row r="53" spans="1:10" x14ac:dyDescent="0.25">
      <c r="A53" s="9" t="s">
        <v>53</v>
      </c>
      <c r="B53" s="1"/>
      <c r="C53" s="1"/>
      <c r="D53" s="1"/>
      <c r="E53" s="1"/>
      <c r="F53" s="2" t="s">
        <v>33</v>
      </c>
      <c r="G53" s="10">
        <v>3</v>
      </c>
      <c r="H53" s="9" t="s">
        <v>3</v>
      </c>
    </row>
    <row r="54" spans="1:10" x14ac:dyDescent="0.25">
      <c r="A54" s="1" t="s">
        <v>23</v>
      </c>
      <c r="F54" s="5" t="s">
        <v>24</v>
      </c>
      <c r="G54" s="1">
        <f>IF(G53=1.125,0.9,IF(G53=1.5,1.25,IF(G53=2,1.5,IF(G53=2.5,1.75,1.75))))</f>
        <v>1.75</v>
      </c>
      <c r="H54" s="1" t="s">
        <v>25</v>
      </c>
    </row>
    <row r="55" spans="1:10" x14ac:dyDescent="0.25">
      <c r="A55" s="1" t="s">
        <v>30</v>
      </c>
      <c r="B55" s="1"/>
      <c r="C55" s="1"/>
      <c r="D55" s="1"/>
      <c r="E55" s="1"/>
      <c r="F55" s="5" t="s">
        <v>28</v>
      </c>
      <c r="G55" s="6">
        <f>G54/8</f>
        <v>0.21875</v>
      </c>
      <c r="H55" s="1" t="s">
        <v>29</v>
      </c>
    </row>
    <row r="56" spans="1:10" x14ac:dyDescent="0.25">
      <c r="A56" s="1"/>
      <c r="B56" s="1"/>
      <c r="C56" s="1"/>
      <c r="D56" s="1"/>
      <c r="E56" s="1"/>
      <c r="F56" s="5"/>
      <c r="G56" s="6"/>
      <c r="H56" s="1"/>
    </row>
    <row r="57" spans="1:10" x14ac:dyDescent="0.25">
      <c r="A57" s="1" t="s">
        <v>40</v>
      </c>
    </row>
    <row r="58" spans="1:10" x14ac:dyDescent="0.25">
      <c r="A58" s="1" t="s">
        <v>46</v>
      </c>
    </row>
    <row r="59" spans="1:10" x14ac:dyDescent="0.25">
      <c r="A59" s="9" t="s">
        <v>32</v>
      </c>
      <c r="F59" s="2" t="s">
        <v>33</v>
      </c>
      <c r="G59" s="8">
        <v>9.6000000000000002E-2</v>
      </c>
      <c r="H59" t="s">
        <v>39</v>
      </c>
      <c r="I59" t="s">
        <v>58</v>
      </c>
      <c r="J59" s="1" t="s">
        <v>74</v>
      </c>
    </row>
    <row r="60" spans="1:10" x14ac:dyDescent="0.25">
      <c r="A60" s="9" t="s">
        <v>34</v>
      </c>
      <c r="G60">
        <f>231.001</f>
        <v>231.001</v>
      </c>
      <c r="H60" t="s">
        <v>35</v>
      </c>
      <c r="J60" t="s">
        <v>75</v>
      </c>
    </row>
    <row r="61" spans="1:10" x14ac:dyDescent="0.25">
      <c r="A61" s="9" t="s">
        <v>37</v>
      </c>
      <c r="G61">
        <f>60*60*24</f>
        <v>86400</v>
      </c>
      <c r="H61" t="s">
        <v>38</v>
      </c>
    </row>
    <row r="62" spans="1:10" x14ac:dyDescent="0.25">
      <c r="A62" s="9" t="s">
        <v>41</v>
      </c>
      <c r="F62" s="2" t="s">
        <v>36</v>
      </c>
      <c r="G62" s="8">
        <v>700</v>
      </c>
      <c r="H62" t="s">
        <v>78</v>
      </c>
      <c r="I62" t="s">
        <v>45</v>
      </c>
    </row>
    <row r="63" spans="1:10" x14ac:dyDescent="0.25">
      <c r="A63" s="1" t="s">
        <v>23</v>
      </c>
      <c r="B63" s="1"/>
      <c r="C63" s="1"/>
      <c r="D63" s="1"/>
      <c r="E63" s="1"/>
      <c r="F63" s="5" t="s">
        <v>24</v>
      </c>
      <c r="G63" s="6">
        <f>G64*8</f>
        <v>41.035814934629229</v>
      </c>
      <c r="H63" s="1" t="s">
        <v>25</v>
      </c>
    </row>
    <row r="64" spans="1:10" x14ac:dyDescent="0.25">
      <c r="A64" s="1" t="s">
        <v>30</v>
      </c>
      <c r="B64" s="1"/>
      <c r="C64" s="1"/>
      <c r="D64" s="1"/>
      <c r="E64" s="1"/>
      <c r="F64" s="5" t="s">
        <v>28</v>
      </c>
      <c r="G64" s="6">
        <f>(G59/G60/(G62/100))*60*60*24</f>
        <v>5.1294768668286537</v>
      </c>
      <c r="H64" s="1" t="s">
        <v>29</v>
      </c>
      <c r="I64" t="s">
        <v>43</v>
      </c>
    </row>
    <row r="65" spans="1:10" x14ac:dyDescent="0.25">
      <c r="A65" s="9" t="s">
        <v>42</v>
      </c>
      <c r="G65">
        <f>(G40/60)*(G62/100)</f>
        <v>38.5</v>
      </c>
      <c r="H65" t="s">
        <v>29</v>
      </c>
      <c r="I65" t="s">
        <v>44</v>
      </c>
    </row>
    <row r="67" spans="1:10" x14ac:dyDescent="0.25">
      <c r="A67" s="1" t="s">
        <v>47</v>
      </c>
    </row>
    <row r="68" spans="1:10" x14ac:dyDescent="0.25">
      <c r="A68" s="9" t="s">
        <v>32</v>
      </c>
      <c r="F68" s="2" t="s">
        <v>33</v>
      </c>
      <c r="G68" s="8">
        <v>7.1999999999999995E-2</v>
      </c>
      <c r="H68" t="s">
        <v>39</v>
      </c>
      <c r="I68" t="s">
        <v>59</v>
      </c>
      <c r="J68" s="1" t="s">
        <v>74</v>
      </c>
    </row>
    <row r="69" spans="1:10" x14ac:dyDescent="0.25">
      <c r="A69" s="9" t="s">
        <v>34</v>
      </c>
      <c r="G69">
        <f>231.001</f>
        <v>231.001</v>
      </c>
      <c r="H69" t="s">
        <v>35</v>
      </c>
      <c r="J69" t="s">
        <v>75</v>
      </c>
    </row>
    <row r="70" spans="1:10" x14ac:dyDescent="0.25">
      <c r="A70" s="9" t="s">
        <v>37</v>
      </c>
      <c r="G70">
        <f>60*60*24</f>
        <v>86400</v>
      </c>
      <c r="H70" t="s">
        <v>38</v>
      </c>
      <c r="J70" t="s">
        <v>75</v>
      </c>
    </row>
    <row r="71" spans="1:10" x14ac:dyDescent="0.25">
      <c r="A71" s="9" t="s">
        <v>41</v>
      </c>
      <c r="F71" s="2" t="s">
        <v>36</v>
      </c>
      <c r="G71" s="8">
        <v>2530</v>
      </c>
      <c r="H71" t="s">
        <v>78</v>
      </c>
      <c r="I71" t="s">
        <v>49</v>
      </c>
      <c r="J71" t="s">
        <v>132</v>
      </c>
    </row>
    <row r="72" spans="1:10" x14ac:dyDescent="0.25">
      <c r="A72" s="1" t="s">
        <v>23</v>
      </c>
      <c r="B72" s="1"/>
      <c r="C72" s="1"/>
      <c r="D72" s="1"/>
      <c r="E72" s="1"/>
      <c r="F72" s="5" t="s">
        <v>24</v>
      </c>
      <c r="G72" s="6">
        <f>G73*8</f>
        <v>8.5153370911780009</v>
      </c>
      <c r="H72" s="1" t="s">
        <v>25</v>
      </c>
      <c r="J72" t="s">
        <v>86</v>
      </c>
    </row>
    <row r="73" spans="1:10" x14ac:dyDescent="0.25">
      <c r="A73" s="1" t="s">
        <v>30</v>
      </c>
      <c r="B73" s="1"/>
      <c r="C73" s="1"/>
      <c r="D73" s="1"/>
      <c r="E73" s="1"/>
      <c r="F73" s="5" t="s">
        <v>28</v>
      </c>
      <c r="G73" s="6">
        <f>(G68/G69/(G71/100))*60*60*24</f>
        <v>1.0644171363972501</v>
      </c>
      <c r="H73" s="1" t="s">
        <v>29</v>
      </c>
      <c r="I73" t="s">
        <v>48</v>
      </c>
    </row>
    <row r="74" spans="1:10" x14ac:dyDescent="0.25">
      <c r="A74" s="9" t="s">
        <v>42</v>
      </c>
      <c r="G74" s="4">
        <f>(G40/60)*(G71/100)</f>
        <v>139.15</v>
      </c>
      <c r="H74" t="s">
        <v>29</v>
      </c>
      <c r="I74" t="s">
        <v>50</v>
      </c>
    </row>
    <row r="76" spans="1:10" x14ac:dyDescent="0.25">
      <c r="A76" s="1" t="s">
        <v>52</v>
      </c>
      <c r="B76" s="1"/>
      <c r="C76" s="1"/>
      <c r="D76" s="1"/>
      <c r="E76" s="1"/>
      <c r="F76" s="5"/>
      <c r="G76" s="6"/>
      <c r="H76" s="1"/>
    </row>
    <row r="77" spans="1:10" x14ac:dyDescent="0.25">
      <c r="A77" s="9" t="s">
        <v>54</v>
      </c>
      <c r="B77" s="1"/>
      <c r="C77" s="1"/>
      <c r="D77" s="1"/>
      <c r="E77" s="1"/>
      <c r="F77" s="2" t="s">
        <v>56</v>
      </c>
      <c r="G77" s="10">
        <v>4</v>
      </c>
      <c r="H77" s="9" t="s">
        <v>57</v>
      </c>
      <c r="I77" t="s">
        <v>55</v>
      </c>
    </row>
    <row r="78" spans="1:10" x14ac:dyDescent="0.25">
      <c r="A78" s="9" t="s">
        <v>32</v>
      </c>
      <c r="F78" s="2" t="s">
        <v>33</v>
      </c>
      <c r="G78" s="8">
        <f>G68</f>
        <v>7.1999999999999995E-2</v>
      </c>
      <c r="H78" t="s">
        <v>39</v>
      </c>
      <c r="I78" t="s">
        <v>59</v>
      </c>
    </row>
    <row r="79" spans="1:10" x14ac:dyDescent="0.25">
      <c r="A79" s="1" t="s">
        <v>23</v>
      </c>
      <c r="F79" s="5" t="s">
        <v>24</v>
      </c>
      <c r="G79" s="6">
        <f>G80*8</f>
        <v>1.9239935950253222</v>
      </c>
      <c r="H79" s="1" t="s">
        <v>25</v>
      </c>
    </row>
    <row r="80" spans="1:10" x14ac:dyDescent="0.25">
      <c r="A80" s="1" t="s">
        <v>30</v>
      </c>
      <c r="B80" s="1"/>
      <c r="C80" s="1"/>
      <c r="D80" s="1"/>
      <c r="E80" s="1"/>
      <c r="F80" s="5" t="s">
        <v>28</v>
      </c>
      <c r="G80" s="6">
        <f>G77/G78/G69</f>
        <v>0.24049919937816527</v>
      </c>
      <c r="H80" s="1" t="s">
        <v>29</v>
      </c>
      <c r="I80" t="s">
        <v>60</v>
      </c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48129" r:id="rId4">
          <objectPr defaultSize="0" autoPict="0" r:id="rId5">
            <anchor moveWithCells="1">
              <from>
                <xdr:col>9</xdr:col>
                <xdr:colOff>104775</xdr:colOff>
                <xdr:row>60</xdr:row>
                <xdr:rowOff>47625</xdr:rowOff>
              </from>
              <to>
                <xdr:col>11</xdr:col>
                <xdr:colOff>85725</xdr:colOff>
                <xdr:row>66</xdr:row>
                <xdr:rowOff>57150</xdr:rowOff>
              </to>
            </anchor>
          </objectPr>
        </oleObject>
      </mc:Choice>
      <mc:Fallback>
        <oleObject progId="Equation.3" shapeId="48129" r:id="rId4"/>
      </mc:Fallback>
    </mc:AlternateContent>
    <mc:AlternateContent xmlns:mc="http://schemas.openxmlformats.org/markup-compatibility/2006">
      <mc:Choice Requires="x14">
        <oleObject progId="Equation.3" shapeId="48130" r:id="rId6">
          <objectPr defaultSize="0" r:id="rId7">
            <anchor moveWithCells="1">
              <from>
                <xdr:col>8</xdr:col>
                <xdr:colOff>161925</xdr:colOff>
                <xdr:row>6</xdr:row>
                <xdr:rowOff>9525</xdr:rowOff>
              </from>
              <to>
                <xdr:col>10</xdr:col>
                <xdr:colOff>285750</xdr:colOff>
                <xdr:row>8</xdr:row>
                <xdr:rowOff>19050</xdr:rowOff>
              </to>
            </anchor>
          </objectPr>
        </oleObject>
      </mc:Choice>
      <mc:Fallback>
        <oleObject progId="Equation.3" shapeId="48130" r:id="rId6"/>
      </mc:Fallback>
    </mc:AlternateContent>
    <mc:AlternateContent xmlns:mc="http://schemas.openxmlformats.org/markup-compatibility/2006">
      <mc:Choice Requires="x14">
        <oleObject progId="Equation.3" shapeId="48131" r:id="rId8">
          <objectPr defaultSize="0" r:id="rId9">
            <anchor moveWithCells="1">
              <from>
                <xdr:col>8</xdr:col>
                <xdr:colOff>161925</xdr:colOff>
                <xdr:row>27</xdr:row>
                <xdr:rowOff>19050</xdr:rowOff>
              </from>
              <to>
                <xdr:col>10</xdr:col>
                <xdr:colOff>704850</xdr:colOff>
                <xdr:row>29</xdr:row>
                <xdr:rowOff>28575</xdr:rowOff>
              </to>
            </anchor>
          </objectPr>
        </oleObject>
      </mc:Choice>
      <mc:Fallback>
        <oleObject progId="Equation.3" shapeId="48131" r:id="rId8"/>
      </mc:Fallback>
    </mc:AlternateContent>
    <mc:AlternateContent xmlns:mc="http://schemas.openxmlformats.org/markup-compatibility/2006">
      <mc:Choice Requires="x14">
        <oleObject progId="Equation.3" shapeId="48132" r:id="rId10">
          <objectPr defaultSize="0" r:id="rId11">
            <anchor moveWithCells="1">
              <from>
                <xdr:col>8</xdr:col>
                <xdr:colOff>133350</xdr:colOff>
                <xdr:row>12</xdr:row>
                <xdr:rowOff>0</xdr:rowOff>
              </from>
              <to>
                <xdr:col>14</xdr:col>
                <xdr:colOff>180975</xdr:colOff>
                <xdr:row>14</xdr:row>
                <xdr:rowOff>38100</xdr:rowOff>
              </to>
            </anchor>
          </objectPr>
        </oleObject>
      </mc:Choice>
      <mc:Fallback>
        <oleObject progId="Equation.3" shapeId="48132" r:id="rId10"/>
      </mc:Fallback>
    </mc:AlternateContent>
    <mc:AlternateContent xmlns:mc="http://schemas.openxmlformats.org/markup-compatibility/2006">
      <mc:Choice Requires="x14">
        <oleObject progId="Equation.3" shapeId="48133" r:id="rId12">
          <objectPr defaultSize="0" r:id="rId13">
            <anchor moveWithCells="1">
              <from>
                <xdr:col>8</xdr:col>
                <xdr:colOff>142875</xdr:colOff>
                <xdr:row>16</xdr:row>
                <xdr:rowOff>95250</xdr:rowOff>
              </from>
              <to>
                <xdr:col>14</xdr:col>
                <xdr:colOff>257175</xdr:colOff>
                <xdr:row>18</xdr:row>
                <xdr:rowOff>133350</xdr:rowOff>
              </to>
            </anchor>
          </objectPr>
        </oleObject>
      </mc:Choice>
      <mc:Fallback>
        <oleObject progId="Equation.3" shapeId="48133" r:id="rId12"/>
      </mc:Fallback>
    </mc:AlternateContent>
    <mc:AlternateContent xmlns:mc="http://schemas.openxmlformats.org/markup-compatibility/2006">
      <mc:Choice Requires="x14">
        <oleObject progId="Equation.3" shapeId="48134" r:id="rId14">
          <objectPr defaultSize="0" r:id="rId15">
            <anchor moveWithCells="1">
              <from>
                <xdr:col>8</xdr:col>
                <xdr:colOff>161925</xdr:colOff>
                <xdr:row>30</xdr:row>
                <xdr:rowOff>9525</xdr:rowOff>
              </from>
              <to>
                <xdr:col>11</xdr:col>
                <xdr:colOff>304800</xdr:colOff>
                <xdr:row>32</xdr:row>
                <xdr:rowOff>47625</xdr:rowOff>
              </to>
            </anchor>
          </objectPr>
        </oleObject>
      </mc:Choice>
      <mc:Fallback>
        <oleObject progId="Equation.3" shapeId="48134" r:id="rId14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/>
  <dimension ref="A1:O80"/>
  <sheetViews>
    <sheetView zoomScaleNormal="100" workbookViewId="0">
      <selection activeCell="P90" sqref="P90"/>
    </sheetView>
  </sheetViews>
  <sheetFormatPr defaultRowHeight="15" x14ac:dyDescent="0.25"/>
  <cols>
    <col min="6" max="6" width="9.140625" style="2"/>
    <col min="11" max="11" width="12" bestFit="1" customWidth="1"/>
  </cols>
  <sheetData>
    <row r="1" spans="1:13" x14ac:dyDescent="0.25">
      <c r="A1" s="1" t="s">
        <v>0</v>
      </c>
      <c r="H1" t="s">
        <v>51</v>
      </c>
    </row>
    <row r="3" spans="1:13" x14ac:dyDescent="0.25">
      <c r="A3" s="1" t="s">
        <v>17</v>
      </c>
    </row>
    <row r="4" spans="1:13" x14ac:dyDescent="0.25">
      <c r="A4" s="1"/>
    </row>
    <row r="5" spans="1:13" x14ac:dyDescent="0.25">
      <c r="A5" s="1" t="s">
        <v>147</v>
      </c>
    </row>
    <row r="6" spans="1:13" x14ac:dyDescent="0.25">
      <c r="A6" s="1" t="s">
        <v>46</v>
      </c>
    </row>
    <row r="7" spans="1:13" x14ac:dyDescent="0.25">
      <c r="A7" s="9" t="s">
        <v>145</v>
      </c>
      <c r="F7" s="2" t="s">
        <v>142</v>
      </c>
      <c r="G7" s="8">
        <v>2000</v>
      </c>
      <c r="H7" t="s">
        <v>143</v>
      </c>
    </row>
    <row r="8" spans="1:13" x14ac:dyDescent="0.25">
      <c r="A8" s="9" t="s">
        <v>144</v>
      </c>
      <c r="F8" s="2" t="s">
        <v>27</v>
      </c>
      <c r="G8" s="8">
        <v>10000</v>
      </c>
    </row>
    <row r="9" spans="1:13" x14ac:dyDescent="0.25">
      <c r="A9" s="1" t="s">
        <v>23</v>
      </c>
      <c r="B9" s="1"/>
      <c r="C9" s="1"/>
      <c r="D9" s="1"/>
      <c r="E9" s="1"/>
      <c r="F9" s="5" t="s">
        <v>24</v>
      </c>
      <c r="G9" s="6">
        <f>G7*8*24/G8</f>
        <v>38.4</v>
      </c>
      <c r="H9" s="1" t="s">
        <v>25</v>
      </c>
    </row>
    <row r="10" spans="1:13" x14ac:dyDescent="0.25">
      <c r="A10" s="1" t="s">
        <v>30</v>
      </c>
      <c r="B10" s="1"/>
      <c r="C10" s="1"/>
      <c r="D10" s="1"/>
      <c r="E10" s="1"/>
      <c r="F10" s="5" t="s">
        <v>28</v>
      </c>
      <c r="G10" s="6">
        <f>CONVERT(G9,"us_pt","gal")</f>
        <v>4.8</v>
      </c>
      <c r="H10" s="1" t="s">
        <v>29</v>
      </c>
      <c r="J10" t="s">
        <v>157</v>
      </c>
      <c r="M10">
        <f>0.24</f>
        <v>0.24</v>
      </c>
    </row>
    <row r="11" spans="1:13" x14ac:dyDescent="0.25">
      <c r="A11" s="1"/>
    </row>
    <row r="12" spans="1:13" x14ac:dyDescent="0.25">
      <c r="A12" s="1" t="s">
        <v>146</v>
      </c>
    </row>
    <row r="13" spans="1:13" x14ac:dyDescent="0.25">
      <c r="A13" t="s">
        <v>1</v>
      </c>
      <c r="F13" s="2" t="s">
        <v>2</v>
      </c>
      <c r="G13" s="7">
        <v>15.25</v>
      </c>
      <c r="H13" t="s">
        <v>3</v>
      </c>
    </row>
    <row r="14" spans="1:13" x14ac:dyDescent="0.25">
      <c r="A14" t="s">
        <v>4</v>
      </c>
      <c r="F14" s="2" t="s">
        <v>5</v>
      </c>
      <c r="G14" s="8">
        <v>18</v>
      </c>
      <c r="H14" t="s">
        <v>3</v>
      </c>
    </row>
    <row r="15" spans="1:13" x14ac:dyDescent="0.25">
      <c r="A15" t="s">
        <v>6</v>
      </c>
      <c r="F15" s="2" t="s">
        <v>7</v>
      </c>
      <c r="G15" s="8">
        <v>330</v>
      </c>
      <c r="H15" t="s">
        <v>8</v>
      </c>
    </row>
    <row r="16" spans="1:13" x14ac:dyDescent="0.25">
      <c r="A16" t="s">
        <v>70</v>
      </c>
      <c r="F16" s="2" t="s">
        <v>18</v>
      </c>
      <c r="G16" s="8">
        <v>2</v>
      </c>
      <c r="H16" t="s">
        <v>19</v>
      </c>
      <c r="I16" t="s">
        <v>69</v>
      </c>
    </row>
    <row r="17" spans="1:8" x14ac:dyDescent="0.25">
      <c r="A17" t="s">
        <v>26</v>
      </c>
      <c r="F17" s="2" t="s">
        <v>149</v>
      </c>
      <c r="G17" s="8">
        <v>12</v>
      </c>
      <c r="H17" t="s">
        <v>31</v>
      </c>
    </row>
    <row r="18" spans="1:8" x14ac:dyDescent="0.25">
      <c r="A18" t="s">
        <v>9</v>
      </c>
      <c r="F18" s="2" t="s">
        <v>10</v>
      </c>
      <c r="G18">
        <v>2E-3</v>
      </c>
      <c r="H18" t="s">
        <v>3</v>
      </c>
    </row>
    <row r="19" spans="1:8" x14ac:dyDescent="0.25">
      <c r="D19" t="s">
        <v>11</v>
      </c>
      <c r="F19" s="2" t="s">
        <v>10</v>
      </c>
      <c r="G19">
        <f>G18*1000</f>
        <v>2</v>
      </c>
      <c r="H19" t="s">
        <v>13</v>
      </c>
    </row>
    <row r="20" spans="1:8" x14ac:dyDescent="0.25">
      <c r="D20" t="s">
        <v>11</v>
      </c>
      <c r="F20" s="2" t="s">
        <v>10</v>
      </c>
      <c r="G20">
        <f>G18/12</f>
        <v>1.6666666666666666E-4</v>
      </c>
      <c r="H20" t="s">
        <v>12</v>
      </c>
    </row>
    <row r="21" spans="1:8" x14ac:dyDescent="0.25">
      <c r="A21" t="s">
        <v>14</v>
      </c>
      <c r="F21" s="2" t="s">
        <v>15</v>
      </c>
      <c r="G21" s="3">
        <v>2000000</v>
      </c>
      <c r="H21" t="s">
        <v>16</v>
      </c>
    </row>
    <row r="22" spans="1:8" x14ac:dyDescent="0.25">
      <c r="A22" t="s">
        <v>20</v>
      </c>
      <c r="G22">
        <v>8</v>
      </c>
      <c r="H22" t="s">
        <v>22</v>
      </c>
    </row>
    <row r="23" spans="1:8" x14ac:dyDescent="0.25">
      <c r="A23" s="1" t="s">
        <v>23</v>
      </c>
      <c r="B23" s="1"/>
      <c r="C23" s="1"/>
      <c r="D23" s="1"/>
      <c r="E23" s="1"/>
      <c r="F23" s="5" t="s">
        <v>24</v>
      </c>
      <c r="G23" s="6">
        <f>PI()*G13*G14*G15*G16*G17*60*24/(144*G21)</f>
        <v>34.149740463051771</v>
      </c>
      <c r="H23" s="1" t="s">
        <v>25</v>
      </c>
    </row>
    <row r="24" spans="1:8" x14ac:dyDescent="0.25">
      <c r="A24" s="1" t="s">
        <v>30</v>
      </c>
      <c r="B24" s="1"/>
      <c r="C24" s="1"/>
      <c r="D24" s="1"/>
      <c r="E24" s="1"/>
      <c r="F24" s="5" t="s">
        <v>28</v>
      </c>
      <c r="G24" s="6">
        <f>PI()*G13*G14*G15*G16*G17*60*24/(144*G21*G22)</f>
        <v>4.2687175578814713</v>
      </c>
      <c r="H24" s="1" t="s">
        <v>29</v>
      </c>
    </row>
    <row r="25" spans="1:8" x14ac:dyDescent="0.25">
      <c r="A25" s="1"/>
      <c r="B25" s="1"/>
      <c r="C25" s="1"/>
      <c r="D25" s="1"/>
      <c r="E25" s="1"/>
      <c r="F25" s="5"/>
      <c r="G25" s="6"/>
      <c r="H25" s="1"/>
    </row>
    <row r="26" spans="1:8" x14ac:dyDescent="0.25">
      <c r="A26" s="1" t="s">
        <v>147</v>
      </c>
      <c r="B26" s="1"/>
      <c r="C26" s="1"/>
      <c r="D26" s="1"/>
      <c r="E26" s="1"/>
      <c r="F26" s="5"/>
      <c r="G26" s="6"/>
      <c r="H26" s="1"/>
    </row>
    <row r="27" spans="1:8" x14ac:dyDescent="0.25">
      <c r="A27" s="1" t="s">
        <v>47</v>
      </c>
    </row>
    <row r="28" spans="1:8" x14ac:dyDescent="0.25">
      <c r="A28" t="s">
        <v>1</v>
      </c>
      <c r="F28" s="2" t="s">
        <v>2</v>
      </c>
      <c r="G28" s="7">
        <v>14.34</v>
      </c>
      <c r="H28" t="s">
        <v>3</v>
      </c>
    </row>
    <row r="29" spans="1:8" x14ac:dyDescent="0.25">
      <c r="A29" t="s">
        <v>4</v>
      </c>
      <c r="F29" s="2" t="s">
        <v>5</v>
      </c>
      <c r="G29" s="8">
        <v>15</v>
      </c>
      <c r="H29" t="s">
        <v>3</v>
      </c>
    </row>
    <row r="30" spans="1:8" x14ac:dyDescent="0.25">
      <c r="A30" t="s">
        <v>6</v>
      </c>
      <c r="F30" s="2" t="s">
        <v>7</v>
      </c>
      <c r="G30" s="8">
        <f>G15</f>
        <v>330</v>
      </c>
      <c r="H30" t="s">
        <v>8</v>
      </c>
    </row>
    <row r="31" spans="1:8" x14ac:dyDescent="0.25">
      <c r="A31" t="s">
        <v>26</v>
      </c>
      <c r="F31" s="2" t="s">
        <v>149</v>
      </c>
      <c r="G31" s="8">
        <v>3</v>
      </c>
      <c r="H31" t="s">
        <v>31</v>
      </c>
    </row>
    <row r="32" spans="1:8" x14ac:dyDescent="0.25">
      <c r="A32" t="s">
        <v>148</v>
      </c>
      <c r="F32" s="2" t="s">
        <v>27</v>
      </c>
      <c r="G32" s="8">
        <f>1/(PI()*2*60*24/(12*12*2000000))</f>
        <v>31830.988618379073</v>
      </c>
    </row>
    <row r="33" spans="1:10" x14ac:dyDescent="0.25">
      <c r="A33" s="1" t="s">
        <v>23</v>
      </c>
      <c r="B33" s="1"/>
      <c r="C33" s="1"/>
      <c r="D33" s="1"/>
      <c r="E33" s="1"/>
      <c r="F33" s="5" t="s">
        <v>24</v>
      </c>
      <c r="G33" s="6">
        <f>G28*G29*G30*G31/G32</f>
        <v>6.6899901398929273</v>
      </c>
      <c r="H33" s="1" t="s">
        <v>25</v>
      </c>
    </row>
    <row r="34" spans="1:10" x14ac:dyDescent="0.25">
      <c r="A34" s="1" t="s">
        <v>30</v>
      </c>
      <c r="B34" s="1"/>
      <c r="C34" s="1"/>
      <c r="D34" s="1"/>
      <c r="E34" s="1"/>
      <c r="F34" s="5" t="s">
        <v>28</v>
      </c>
      <c r="G34" s="6">
        <f>CONVERT(G33,"us_pt","gal")</f>
        <v>0.83624876748661592</v>
      </c>
      <c r="H34" s="1" t="s">
        <v>29</v>
      </c>
      <c r="J34" t="s">
        <v>158</v>
      </c>
    </row>
    <row r="35" spans="1:10" x14ac:dyDescent="0.25">
      <c r="A35" s="1"/>
      <c r="B35" s="1"/>
      <c r="C35" s="1"/>
      <c r="D35" s="1"/>
      <c r="E35" s="1"/>
      <c r="F35" s="5"/>
      <c r="G35" s="6"/>
      <c r="H35" s="1"/>
    </row>
    <row r="36" spans="1:10" x14ac:dyDescent="0.25">
      <c r="A36" s="1" t="s">
        <v>146</v>
      </c>
      <c r="B36" s="1"/>
      <c r="C36" s="1"/>
      <c r="D36" s="1"/>
      <c r="E36" s="1"/>
      <c r="F36" s="5"/>
      <c r="G36" s="6"/>
      <c r="H36" s="1"/>
    </row>
    <row r="37" spans="1:10" x14ac:dyDescent="0.25">
      <c r="A37" s="1" t="s">
        <v>47</v>
      </c>
    </row>
    <row r="38" spans="1:10" x14ac:dyDescent="0.25">
      <c r="A38" t="s">
        <v>1</v>
      </c>
      <c r="F38" s="2" t="s">
        <v>2</v>
      </c>
      <c r="G38" s="7">
        <f>G28</f>
        <v>14.34</v>
      </c>
      <c r="H38" t="s">
        <v>3</v>
      </c>
    </row>
    <row r="39" spans="1:10" x14ac:dyDescent="0.25">
      <c r="A39" t="s">
        <v>4</v>
      </c>
      <c r="F39" s="2" t="s">
        <v>5</v>
      </c>
      <c r="G39" s="8">
        <f>G29</f>
        <v>15</v>
      </c>
      <c r="H39" t="s">
        <v>3</v>
      </c>
    </row>
    <row r="40" spans="1:10" x14ac:dyDescent="0.25">
      <c r="A40" t="s">
        <v>6</v>
      </c>
      <c r="F40" s="2" t="s">
        <v>7</v>
      </c>
      <c r="G40" s="8">
        <f>G30</f>
        <v>330</v>
      </c>
      <c r="H40" t="s">
        <v>8</v>
      </c>
    </row>
    <row r="41" spans="1:10" x14ac:dyDescent="0.25">
      <c r="A41" t="s">
        <v>70</v>
      </c>
      <c r="F41" s="2" t="s">
        <v>18</v>
      </c>
      <c r="G41" s="8">
        <v>2</v>
      </c>
      <c r="H41" t="s">
        <v>19</v>
      </c>
      <c r="I41" t="s">
        <v>69</v>
      </c>
    </row>
    <row r="42" spans="1:10" x14ac:dyDescent="0.25">
      <c r="A42" t="s">
        <v>26</v>
      </c>
      <c r="F42" s="2" t="s">
        <v>27</v>
      </c>
      <c r="G42" s="8">
        <f>G31</f>
        <v>3</v>
      </c>
      <c r="H42" t="s">
        <v>31</v>
      </c>
    </row>
    <row r="43" spans="1:10" x14ac:dyDescent="0.25">
      <c r="A43" t="s">
        <v>9</v>
      </c>
      <c r="F43" s="2" t="s">
        <v>10</v>
      </c>
      <c r="G43">
        <v>2E-3</v>
      </c>
      <c r="H43" t="s">
        <v>3</v>
      </c>
    </row>
    <row r="44" spans="1:10" x14ac:dyDescent="0.25">
      <c r="D44" t="s">
        <v>11</v>
      </c>
      <c r="F44" s="2" t="s">
        <v>10</v>
      </c>
      <c r="G44">
        <f>G43*1000</f>
        <v>2</v>
      </c>
      <c r="H44" t="s">
        <v>13</v>
      </c>
    </row>
    <row r="45" spans="1:10" x14ac:dyDescent="0.25">
      <c r="D45" t="s">
        <v>11</v>
      </c>
      <c r="F45" s="2" t="s">
        <v>10</v>
      </c>
      <c r="G45">
        <f>G43/12</f>
        <v>1.6666666666666666E-4</v>
      </c>
      <c r="H45" t="s">
        <v>12</v>
      </c>
    </row>
    <row r="46" spans="1:10" x14ac:dyDescent="0.25">
      <c r="A46" t="s">
        <v>14</v>
      </c>
      <c r="F46" s="2" t="s">
        <v>15</v>
      </c>
      <c r="G46" s="3">
        <v>2000000</v>
      </c>
      <c r="H46" t="s">
        <v>16</v>
      </c>
    </row>
    <row r="47" spans="1:10" x14ac:dyDescent="0.25">
      <c r="A47" t="s">
        <v>20</v>
      </c>
      <c r="F47" s="2" t="s">
        <v>21</v>
      </c>
      <c r="G47">
        <v>8</v>
      </c>
      <c r="H47" t="s">
        <v>22</v>
      </c>
    </row>
    <row r="48" spans="1:10" x14ac:dyDescent="0.25">
      <c r="A48" s="1" t="s">
        <v>23</v>
      </c>
      <c r="B48" s="1"/>
      <c r="C48" s="1"/>
      <c r="D48" s="1"/>
      <c r="E48" s="1"/>
      <c r="F48" s="5" t="s">
        <v>24</v>
      </c>
      <c r="G48" s="6">
        <f>PI()*G38*G39*G40*G41*G42*60*24/(144*G46)</f>
        <v>6.6899901398929282</v>
      </c>
      <c r="H48" s="1" t="s">
        <v>25</v>
      </c>
    </row>
    <row r="49" spans="1:15" x14ac:dyDescent="0.25">
      <c r="A49" s="1" t="s">
        <v>30</v>
      </c>
      <c r="B49" s="1"/>
      <c r="C49" s="1"/>
      <c r="D49" s="1"/>
      <c r="E49" s="1"/>
      <c r="F49" s="5" t="s">
        <v>28</v>
      </c>
      <c r="G49" s="6">
        <f>PI()*G38*G39*G40*G41*G42*60*24/(144*G46*G47)</f>
        <v>0.83624876748661603</v>
      </c>
      <c r="H49" s="1" t="s">
        <v>29</v>
      </c>
    </row>
    <row r="50" spans="1:15" x14ac:dyDescent="0.25">
      <c r="A50" s="1"/>
      <c r="B50" s="1"/>
      <c r="C50" s="1"/>
      <c r="D50" s="1"/>
      <c r="E50" s="1"/>
      <c r="F50" s="5"/>
      <c r="G50" s="6"/>
      <c r="H50" s="1"/>
    </row>
    <row r="51" spans="1:15" x14ac:dyDescent="0.25">
      <c r="A51" s="1" t="s">
        <v>146</v>
      </c>
      <c r="B51" s="1"/>
      <c r="C51" s="1"/>
      <c r="D51" s="1"/>
      <c r="E51" s="1"/>
      <c r="F51" s="5"/>
      <c r="G51" s="6"/>
      <c r="H51" s="1"/>
    </row>
    <row r="52" spans="1:15" x14ac:dyDescent="0.25">
      <c r="A52" s="1" t="s">
        <v>52</v>
      </c>
      <c r="B52" s="1"/>
      <c r="C52" s="1"/>
      <c r="D52" s="1"/>
      <c r="E52" s="1"/>
      <c r="F52" s="5"/>
      <c r="G52" s="6"/>
      <c r="H52" s="1"/>
    </row>
    <row r="53" spans="1:15" x14ac:dyDescent="0.25">
      <c r="A53" s="9" t="s">
        <v>53</v>
      </c>
      <c r="B53" s="1"/>
      <c r="C53" s="1"/>
      <c r="D53" s="1"/>
      <c r="E53" s="1"/>
      <c r="F53" s="2" t="s">
        <v>33</v>
      </c>
      <c r="G53" s="10">
        <v>3.5</v>
      </c>
      <c r="H53" s="9" t="s">
        <v>3</v>
      </c>
    </row>
    <row r="54" spans="1:15" x14ac:dyDescent="0.25">
      <c r="A54" s="1" t="s">
        <v>23</v>
      </c>
      <c r="F54" s="5" t="s">
        <v>24</v>
      </c>
      <c r="G54" s="1">
        <f>IF(G53=1.125,0.9,IF(G53=1.5,1.25,IF(G53=2,1.5,IF(G53=2.5,1.75,1.75))))</f>
        <v>1.75</v>
      </c>
      <c r="H54" s="1" t="s">
        <v>25</v>
      </c>
    </row>
    <row r="55" spans="1:15" x14ac:dyDescent="0.25">
      <c r="A55" s="1" t="s">
        <v>30</v>
      </c>
      <c r="B55" s="1"/>
      <c r="C55" s="1"/>
      <c r="D55" s="1"/>
      <c r="E55" s="1"/>
      <c r="F55" s="5" t="s">
        <v>28</v>
      </c>
      <c r="G55" s="6">
        <f>G54/8</f>
        <v>0.21875</v>
      </c>
      <c r="H55" s="1" t="s">
        <v>29</v>
      </c>
    </row>
    <row r="56" spans="1:15" x14ac:dyDescent="0.25">
      <c r="A56" s="1"/>
      <c r="B56" s="1"/>
      <c r="C56" s="1"/>
      <c r="D56" s="1"/>
      <c r="E56" s="1"/>
      <c r="F56" s="5"/>
      <c r="G56" s="6"/>
      <c r="H56" s="1"/>
    </row>
    <row r="57" spans="1:15" x14ac:dyDescent="0.25">
      <c r="A57" s="1" t="s">
        <v>40</v>
      </c>
    </row>
    <row r="58" spans="1:15" x14ac:dyDescent="0.25">
      <c r="A58" s="1" t="s">
        <v>46</v>
      </c>
      <c r="J58" s="1" t="s">
        <v>83</v>
      </c>
    </row>
    <row r="59" spans="1:15" x14ac:dyDescent="0.25">
      <c r="A59" s="9" t="s">
        <v>32</v>
      </c>
      <c r="F59" s="2" t="s">
        <v>33</v>
      </c>
      <c r="G59" s="8">
        <v>3.5999999999999997E-2</v>
      </c>
      <c r="H59" t="s">
        <v>39</v>
      </c>
      <c r="I59" t="s">
        <v>58</v>
      </c>
      <c r="J59" t="s">
        <v>154</v>
      </c>
    </row>
    <row r="60" spans="1:15" x14ac:dyDescent="0.25">
      <c r="A60" s="9" t="s">
        <v>34</v>
      </c>
      <c r="G60">
        <f>231.001</f>
        <v>231.001</v>
      </c>
      <c r="H60" t="s">
        <v>35</v>
      </c>
      <c r="J60" s="1" t="s">
        <v>61</v>
      </c>
    </row>
    <row r="61" spans="1:15" x14ac:dyDescent="0.25">
      <c r="A61" s="9" t="s">
        <v>37</v>
      </c>
      <c r="G61">
        <f>60*60*24</f>
        <v>86400</v>
      </c>
      <c r="H61" t="s">
        <v>38</v>
      </c>
      <c r="J61" s="1" t="s">
        <v>133</v>
      </c>
    </row>
    <row r="62" spans="1:15" x14ac:dyDescent="0.25">
      <c r="A62" s="9" t="s">
        <v>41</v>
      </c>
      <c r="E62" s="11">
        <v>2500</v>
      </c>
      <c r="F62" s="2" t="s">
        <v>36</v>
      </c>
      <c r="G62" s="8">
        <v>2494</v>
      </c>
      <c r="H62" t="s">
        <v>78</v>
      </c>
      <c r="I62" t="s">
        <v>45</v>
      </c>
      <c r="J62" t="s">
        <v>76</v>
      </c>
      <c r="O62" t="s">
        <v>156</v>
      </c>
    </row>
    <row r="63" spans="1:15" x14ac:dyDescent="0.25">
      <c r="A63" s="1" t="s">
        <v>23</v>
      </c>
      <c r="B63" s="1"/>
      <c r="C63" s="1"/>
      <c r="D63" s="1"/>
      <c r="E63" s="1"/>
      <c r="F63" s="5" t="s">
        <v>24</v>
      </c>
      <c r="G63" s="6">
        <f>G64*8</f>
        <v>4.3191264716680715</v>
      </c>
      <c r="H63" s="1" t="s">
        <v>25</v>
      </c>
      <c r="J63" t="s">
        <v>64</v>
      </c>
    </row>
    <row r="64" spans="1:15" x14ac:dyDescent="0.25">
      <c r="A64" s="1" t="s">
        <v>30</v>
      </c>
      <c r="B64" s="1"/>
      <c r="C64" s="1"/>
      <c r="D64" s="1"/>
      <c r="E64" s="1"/>
      <c r="F64" s="5" t="s">
        <v>28</v>
      </c>
      <c r="G64" s="6">
        <f>(G59/G60/(G62/100))*60*60*24</f>
        <v>0.53989080895850894</v>
      </c>
      <c r="H64" s="1" t="s">
        <v>29</v>
      </c>
      <c r="I64" t="s">
        <v>43</v>
      </c>
    </row>
    <row r="65" spans="1:15" x14ac:dyDescent="0.25">
      <c r="A65" s="9" t="s">
        <v>42</v>
      </c>
      <c r="G65">
        <f>(G40/60)*(G62/100)</f>
        <v>137.17000000000002</v>
      </c>
      <c r="H65" t="s">
        <v>29</v>
      </c>
      <c r="I65" t="s">
        <v>44</v>
      </c>
    </row>
    <row r="67" spans="1:15" x14ac:dyDescent="0.25">
      <c r="A67" s="1" t="s">
        <v>47</v>
      </c>
    </row>
    <row r="68" spans="1:15" x14ac:dyDescent="0.25">
      <c r="A68" s="9" t="s">
        <v>32</v>
      </c>
      <c r="F68" s="2" t="s">
        <v>33</v>
      </c>
      <c r="G68" s="8">
        <v>0.06</v>
      </c>
      <c r="H68" t="s">
        <v>39</v>
      </c>
      <c r="I68" t="s">
        <v>59</v>
      </c>
    </row>
    <row r="69" spans="1:15" x14ac:dyDescent="0.25">
      <c r="A69" s="9" t="s">
        <v>34</v>
      </c>
      <c r="G69">
        <f>231.001</f>
        <v>231.001</v>
      </c>
      <c r="H69" t="s">
        <v>35</v>
      </c>
    </row>
    <row r="70" spans="1:15" x14ac:dyDescent="0.25">
      <c r="A70" s="9" t="s">
        <v>37</v>
      </c>
      <c r="G70">
        <f>60*60*24</f>
        <v>86400</v>
      </c>
      <c r="H70" t="s">
        <v>38</v>
      </c>
      <c r="J70" s="1" t="s">
        <v>62</v>
      </c>
    </row>
    <row r="71" spans="1:15" x14ac:dyDescent="0.25">
      <c r="A71" s="9" t="s">
        <v>41</v>
      </c>
      <c r="E71" s="11">
        <v>1700</v>
      </c>
      <c r="F71" s="2" t="s">
        <v>36</v>
      </c>
      <c r="G71" s="8">
        <v>1667</v>
      </c>
      <c r="H71" t="s">
        <v>78</v>
      </c>
      <c r="I71" t="s">
        <v>49</v>
      </c>
      <c r="J71" s="1" t="s">
        <v>134</v>
      </c>
      <c r="O71" t="s">
        <v>156</v>
      </c>
    </row>
    <row r="72" spans="1:15" x14ac:dyDescent="0.25">
      <c r="A72" s="1" t="s">
        <v>23</v>
      </c>
      <c r="B72" s="1"/>
      <c r="C72" s="1"/>
      <c r="D72" s="1"/>
      <c r="E72" s="1"/>
      <c r="F72" s="5" t="s">
        <v>24</v>
      </c>
      <c r="G72" s="6">
        <f>G73*8</f>
        <v>10.769747470846001</v>
      </c>
      <c r="H72" s="1" t="s">
        <v>25</v>
      </c>
      <c r="J72" t="s">
        <v>77</v>
      </c>
    </row>
    <row r="73" spans="1:15" x14ac:dyDescent="0.25">
      <c r="A73" s="1" t="s">
        <v>30</v>
      </c>
      <c r="B73" s="1"/>
      <c r="C73" s="1"/>
      <c r="D73" s="1"/>
      <c r="E73" s="1"/>
      <c r="F73" s="5" t="s">
        <v>28</v>
      </c>
      <c r="G73" s="6">
        <f>(G68/G69/(G71/100))*60*60*24</f>
        <v>1.3462184338557501</v>
      </c>
      <c r="H73" s="1" t="s">
        <v>29</v>
      </c>
      <c r="I73" t="s">
        <v>48</v>
      </c>
      <c r="J73" t="s">
        <v>65</v>
      </c>
    </row>
    <row r="74" spans="1:15" x14ac:dyDescent="0.25">
      <c r="A74" s="9" t="s">
        <v>42</v>
      </c>
      <c r="G74" s="4">
        <f>(G40/60)*(G71/100)</f>
        <v>91.685000000000002</v>
      </c>
      <c r="H74" t="s">
        <v>29</v>
      </c>
      <c r="I74" t="s">
        <v>50</v>
      </c>
      <c r="J74" t="s">
        <v>155</v>
      </c>
    </row>
    <row r="76" spans="1:15" x14ac:dyDescent="0.25">
      <c r="A76" s="1" t="s">
        <v>52</v>
      </c>
      <c r="B76" s="1"/>
      <c r="C76" s="1"/>
      <c r="D76" s="1"/>
      <c r="E76" s="1"/>
      <c r="F76" s="5"/>
      <c r="G76" s="6"/>
      <c r="H76" s="1"/>
    </row>
    <row r="77" spans="1:15" x14ac:dyDescent="0.25">
      <c r="A77" s="9" t="s">
        <v>54</v>
      </c>
      <c r="B77" s="1"/>
      <c r="C77" s="1"/>
      <c r="D77" s="1"/>
      <c r="E77" s="1"/>
      <c r="F77" s="2" t="s">
        <v>56</v>
      </c>
      <c r="G77" s="10">
        <v>4</v>
      </c>
      <c r="H77" s="9" t="s">
        <v>57</v>
      </c>
      <c r="I77" t="s">
        <v>55</v>
      </c>
    </row>
    <row r="78" spans="1:15" x14ac:dyDescent="0.25">
      <c r="A78" s="9" t="s">
        <v>32</v>
      </c>
      <c r="F78" s="2" t="s">
        <v>33</v>
      </c>
      <c r="G78" s="8">
        <f>G68</f>
        <v>0.06</v>
      </c>
      <c r="H78" t="s">
        <v>39</v>
      </c>
      <c r="I78" t="s">
        <v>59</v>
      </c>
    </row>
    <row r="79" spans="1:15" x14ac:dyDescent="0.25">
      <c r="A79" s="1" t="s">
        <v>23</v>
      </c>
      <c r="F79" s="5" t="s">
        <v>24</v>
      </c>
      <c r="G79" s="6">
        <f>G80*8</f>
        <v>2.3087923140303865</v>
      </c>
      <c r="H79" s="1" t="s">
        <v>25</v>
      </c>
    </row>
    <row r="80" spans="1:15" x14ac:dyDescent="0.25">
      <c r="A80" s="1" t="s">
        <v>30</v>
      </c>
      <c r="B80" s="1"/>
      <c r="C80" s="1"/>
      <c r="D80" s="1"/>
      <c r="E80" s="1"/>
      <c r="F80" s="5" t="s">
        <v>28</v>
      </c>
      <c r="G80" s="6">
        <f>G77/G78/G69</f>
        <v>0.28859903925379832</v>
      </c>
      <c r="H80" s="1" t="s">
        <v>29</v>
      </c>
      <c r="I80" t="s">
        <v>60</v>
      </c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55297" r:id="rId4">
          <objectPr defaultSize="0" autoPict="0" r:id="rId5">
            <anchor moveWithCells="1">
              <from>
                <xdr:col>9</xdr:col>
                <xdr:colOff>133350</xdr:colOff>
                <xdr:row>63</xdr:row>
                <xdr:rowOff>0</xdr:rowOff>
              </from>
              <to>
                <xdr:col>11</xdr:col>
                <xdr:colOff>114300</xdr:colOff>
                <xdr:row>69</xdr:row>
                <xdr:rowOff>9525</xdr:rowOff>
              </to>
            </anchor>
          </objectPr>
        </oleObject>
      </mc:Choice>
      <mc:Fallback>
        <oleObject progId="Equation.3" shapeId="55297" r:id="rId4"/>
      </mc:Fallback>
    </mc:AlternateContent>
    <mc:AlternateContent xmlns:mc="http://schemas.openxmlformats.org/markup-compatibility/2006">
      <mc:Choice Requires="x14">
        <oleObject progId="Equation.3" shapeId="55298" r:id="rId6">
          <objectPr defaultSize="0" r:id="rId7">
            <anchor moveWithCells="1">
              <from>
                <xdr:col>8</xdr:col>
                <xdr:colOff>161925</xdr:colOff>
                <xdr:row>6</xdr:row>
                <xdr:rowOff>9525</xdr:rowOff>
              </from>
              <to>
                <xdr:col>10</xdr:col>
                <xdr:colOff>285750</xdr:colOff>
                <xdr:row>8</xdr:row>
                <xdr:rowOff>19050</xdr:rowOff>
              </to>
            </anchor>
          </objectPr>
        </oleObject>
      </mc:Choice>
      <mc:Fallback>
        <oleObject progId="Equation.3" shapeId="55298" r:id="rId6"/>
      </mc:Fallback>
    </mc:AlternateContent>
    <mc:AlternateContent xmlns:mc="http://schemas.openxmlformats.org/markup-compatibility/2006">
      <mc:Choice Requires="x14">
        <oleObject progId="Equation.3" shapeId="55299" r:id="rId8">
          <objectPr defaultSize="0" r:id="rId9">
            <anchor moveWithCells="1">
              <from>
                <xdr:col>8</xdr:col>
                <xdr:colOff>161925</xdr:colOff>
                <xdr:row>27</xdr:row>
                <xdr:rowOff>19050</xdr:rowOff>
              </from>
              <to>
                <xdr:col>10</xdr:col>
                <xdr:colOff>704850</xdr:colOff>
                <xdr:row>29</xdr:row>
                <xdr:rowOff>28575</xdr:rowOff>
              </to>
            </anchor>
          </objectPr>
        </oleObject>
      </mc:Choice>
      <mc:Fallback>
        <oleObject progId="Equation.3" shapeId="55299" r:id="rId8"/>
      </mc:Fallback>
    </mc:AlternateContent>
    <mc:AlternateContent xmlns:mc="http://schemas.openxmlformats.org/markup-compatibility/2006">
      <mc:Choice Requires="x14">
        <oleObject progId="Equation.3" shapeId="55300" r:id="rId10">
          <objectPr defaultSize="0" r:id="rId11">
            <anchor moveWithCells="1">
              <from>
                <xdr:col>8</xdr:col>
                <xdr:colOff>133350</xdr:colOff>
                <xdr:row>12</xdr:row>
                <xdr:rowOff>0</xdr:rowOff>
              </from>
              <to>
                <xdr:col>14</xdr:col>
                <xdr:colOff>180975</xdr:colOff>
                <xdr:row>14</xdr:row>
                <xdr:rowOff>38100</xdr:rowOff>
              </to>
            </anchor>
          </objectPr>
        </oleObject>
      </mc:Choice>
      <mc:Fallback>
        <oleObject progId="Equation.3" shapeId="55300" r:id="rId10"/>
      </mc:Fallback>
    </mc:AlternateContent>
    <mc:AlternateContent xmlns:mc="http://schemas.openxmlformats.org/markup-compatibility/2006">
      <mc:Choice Requires="x14">
        <oleObject progId="Equation.3" shapeId="55301" r:id="rId12">
          <objectPr defaultSize="0" r:id="rId13">
            <anchor moveWithCells="1">
              <from>
                <xdr:col>8</xdr:col>
                <xdr:colOff>142875</xdr:colOff>
                <xdr:row>16</xdr:row>
                <xdr:rowOff>95250</xdr:rowOff>
              </from>
              <to>
                <xdr:col>14</xdr:col>
                <xdr:colOff>257175</xdr:colOff>
                <xdr:row>18</xdr:row>
                <xdr:rowOff>133350</xdr:rowOff>
              </to>
            </anchor>
          </objectPr>
        </oleObject>
      </mc:Choice>
      <mc:Fallback>
        <oleObject progId="Equation.3" shapeId="55301" r:id="rId12"/>
      </mc:Fallback>
    </mc:AlternateContent>
    <mc:AlternateContent xmlns:mc="http://schemas.openxmlformats.org/markup-compatibility/2006">
      <mc:Choice Requires="x14">
        <oleObject progId="Equation.3" shapeId="55302" r:id="rId14">
          <objectPr defaultSize="0" r:id="rId15">
            <anchor moveWithCells="1">
              <from>
                <xdr:col>8</xdr:col>
                <xdr:colOff>161925</xdr:colOff>
                <xdr:row>30</xdr:row>
                <xdr:rowOff>9525</xdr:rowOff>
              </from>
              <to>
                <xdr:col>11</xdr:col>
                <xdr:colOff>304800</xdr:colOff>
                <xdr:row>32</xdr:row>
                <xdr:rowOff>47625</xdr:rowOff>
              </to>
            </anchor>
          </objectPr>
        </oleObject>
      </mc:Choice>
      <mc:Fallback>
        <oleObject progId="Equation.3" shapeId="55302" r:id="rId14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80"/>
  <sheetViews>
    <sheetView zoomScaleNormal="100" workbookViewId="0">
      <selection activeCell="J71" sqref="J71"/>
    </sheetView>
  </sheetViews>
  <sheetFormatPr defaultRowHeight="15" x14ac:dyDescent="0.25"/>
  <cols>
    <col min="6" max="6" width="9.140625" style="2"/>
    <col min="11" max="11" width="12" bestFit="1" customWidth="1"/>
  </cols>
  <sheetData>
    <row r="1" spans="1:9" x14ac:dyDescent="0.25">
      <c r="A1" s="1" t="s">
        <v>0</v>
      </c>
      <c r="H1" t="s">
        <v>51</v>
      </c>
    </row>
    <row r="3" spans="1:9" x14ac:dyDescent="0.25">
      <c r="A3" s="1" t="s">
        <v>17</v>
      </c>
    </row>
    <row r="4" spans="1:9" x14ac:dyDescent="0.25">
      <c r="A4" s="1"/>
    </row>
    <row r="5" spans="1:9" x14ac:dyDescent="0.25">
      <c r="A5" s="1" t="s">
        <v>147</v>
      </c>
    </row>
    <row r="6" spans="1:9" x14ac:dyDescent="0.25">
      <c r="A6" s="1" t="s">
        <v>46</v>
      </c>
    </row>
    <row r="7" spans="1:9" x14ac:dyDescent="0.25">
      <c r="A7" s="9" t="s">
        <v>150</v>
      </c>
      <c r="F7" s="2" t="s">
        <v>142</v>
      </c>
      <c r="G7" s="8">
        <v>2000</v>
      </c>
      <c r="H7" t="s">
        <v>143</v>
      </c>
    </row>
    <row r="8" spans="1:9" x14ac:dyDescent="0.25">
      <c r="A8" s="9" t="s">
        <v>144</v>
      </c>
      <c r="F8" s="2" t="s">
        <v>27</v>
      </c>
      <c r="G8" s="8">
        <v>7000</v>
      </c>
    </row>
    <row r="9" spans="1:9" x14ac:dyDescent="0.25">
      <c r="A9" s="1" t="s">
        <v>23</v>
      </c>
      <c r="B9" s="1"/>
      <c r="C9" s="1"/>
      <c r="D9" s="1"/>
      <c r="E9" s="1"/>
      <c r="F9" s="5" t="s">
        <v>24</v>
      </c>
      <c r="G9" s="6">
        <f>G7*8*24/G8</f>
        <v>54.857142857142854</v>
      </c>
      <c r="H9" s="1" t="s">
        <v>25</v>
      </c>
    </row>
    <row r="10" spans="1:9" x14ac:dyDescent="0.25">
      <c r="A10" s="1" t="s">
        <v>30</v>
      </c>
      <c r="B10" s="1"/>
      <c r="C10" s="1"/>
      <c r="D10" s="1"/>
      <c r="E10" s="1"/>
      <c r="F10" s="5" t="s">
        <v>28</v>
      </c>
      <c r="G10" s="6">
        <f>CONVERT(G9,"us_pt","gal")</f>
        <v>6.8571428571428568</v>
      </c>
      <c r="H10" s="1" t="s">
        <v>29</v>
      </c>
    </row>
    <row r="11" spans="1:9" x14ac:dyDescent="0.25">
      <c r="A11" s="1"/>
    </row>
    <row r="12" spans="1:9" x14ac:dyDescent="0.25">
      <c r="A12" s="1" t="s">
        <v>146</v>
      </c>
    </row>
    <row r="13" spans="1:9" x14ac:dyDescent="0.25">
      <c r="A13" t="s">
        <v>1</v>
      </c>
      <c r="F13" s="2" t="s">
        <v>2</v>
      </c>
      <c r="G13" s="7">
        <v>17</v>
      </c>
      <c r="H13" t="s">
        <v>3</v>
      </c>
    </row>
    <row r="14" spans="1:9" x14ac:dyDescent="0.25">
      <c r="A14" t="s">
        <v>4</v>
      </c>
      <c r="F14" s="2" t="s">
        <v>5</v>
      </c>
      <c r="G14" s="8">
        <v>19</v>
      </c>
      <c r="H14" t="s">
        <v>3</v>
      </c>
    </row>
    <row r="15" spans="1:9" x14ac:dyDescent="0.25">
      <c r="A15" t="s">
        <v>6</v>
      </c>
      <c r="F15" s="2" t="s">
        <v>7</v>
      </c>
      <c r="G15" s="8">
        <v>300</v>
      </c>
      <c r="H15" t="s">
        <v>8</v>
      </c>
    </row>
    <row r="16" spans="1:9" x14ac:dyDescent="0.25">
      <c r="A16" t="s">
        <v>70</v>
      </c>
      <c r="F16" s="2" t="s">
        <v>18</v>
      </c>
      <c r="G16" s="8">
        <v>2</v>
      </c>
      <c r="H16" t="s">
        <v>19</v>
      </c>
      <c r="I16" t="s">
        <v>69</v>
      </c>
    </row>
    <row r="17" spans="1:8" x14ac:dyDescent="0.25">
      <c r="A17" t="s">
        <v>26</v>
      </c>
      <c r="F17" s="2" t="s">
        <v>149</v>
      </c>
      <c r="G17" s="8">
        <v>6</v>
      </c>
      <c r="H17" t="s">
        <v>31</v>
      </c>
    </row>
    <row r="18" spans="1:8" x14ac:dyDescent="0.25">
      <c r="A18" t="s">
        <v>9</v>
      </c>
      <c r="F18" s="2" t="s">
        <v>10</v>
      </c>
      <c r="G18">
        <v>2E-3</v>
      </c>
      <c r="H18" t="s">
        <v>3</v>
      </c>
    </row>
    <row r="19" spans="1:8" x14ac:dyDescent="0.25">
      <c r="D19" t="s">
        <v>11</v>
      </c>
      <c r="F19" s="2" t="s">
        <v>10</v>
      </c>
      <c r="G19">
        <f>G18*1000</f>
        <v>2</v>
      </c>
      <c r="H19" t="s">
        <v>13</v>
      </c>
    </row>
    <row r="20" spans="1:8" x14ac:dyDescent="0.25">
      <c r="D20" t="s">
        <v>11</v>
      </c>
      <c r="F20" s="2" t="s">
        <v>10</v>
      </c>
      <c r="G20">
        <f>G18/12</f>
        <v>1.6666666666666666E-4</v>
      </c>
      <c r="H20" t="s">
        <v>12</v>
      </c>
    </row>
    <row r="21" spans="1:8" x14ac:dyDescent="0.25">
      <c r="A21" t="s">
        <v>14</v>
      </c>
      <c r="F21" s="2" t="s">
        <v>15</v>
      </c>
      <c r="G21" s="3">
        <v>2000000</v>
      </c>
      <c r="H21" t="s">
        <v>16</v>
      </c>
    </row>
    <row r="22" spans="1:8" x14ac:dyDescent="0.25">
      <c r="A22" t="s">
        <v>20</v>
      </c>
      <c r="G22">
        <v>8</v>
      </c>
      <c r="H22" t="s">
        <v>22</v>
      </c>
    </row>
    <row r="23" spans="1:8" x14ac:dyDescent="0.25">
      <c r="A23" s="1" t="s">
        <v>23</v>
      </c>
      <c r="B23" s="1"/>
      <c r="C23" s="1"/>
      <c r="D23" s="1"/>
      <c r="E23" s="1"/>
      <c r="F23" s="5" t="s">
        <v>24</v>
      </c>
      <c r="G23" s="6">
        <f>PI()*G13*G14*G15*G16*G17*60*24/(144*G21)</f>
        <v>18.265219687971058</v>
      </c>
      <c r="H23" s="1" t="s">
        <v>25</v>
      </c>
    </row>
    <row r="24" spans="1:8" x14ac:dyDescent="0.25">
      <c r="A24" s="1" t="s">
        <v>30</v>
      </c>
      <c r="B24" s="1"/>
      <c r="C24" s="1"/>
      <c r="D24" s="1"/>
      <c r="E24" s="1"/>
      <c r="F24" s="5" t="s">
        <v>28</v>
      </c>
      <c r="G24" s="6">
        <f>PI()*G13*G14*G15*G16*G17*60*24/(144*G21*G22)</f>
        <v>2.2831524609963822</v>
      </c>
      <c r="H24" s="1" t="s">
        <v>29</v>
      </c>
    </row>
    <row r="25" spans="1:8" x14ac:dyDescent="0.25">
      <c r="A25" s="1"/>
      <c r="B25" s="1"/>
      <c r="C25" s="1"/>
      <c r="D25" s="1"/>
      <c r="E25" s="1"/>
      <c r="F25" s="5"/>
      <c r="G25" s="6"/>
      <c r="H25" s="1"/>
    </row>
    <row r="26" spans="1:8" x14ac:dyDescent="0.25">
      <c r="A26" s="1" t="s">
        <v>147</v>
      </c>
      <c r="B26" s="1"/>
      <c r="C26" s="1"/>
      <c r="D26" s="1"/>
      <c r="E26" s="1"/>
      <c r="F26" s="5"/>
      <c r="G26" s="6"/>
      <c r="H26" s="1"/>
    </row>
    <row r="27" spans="1:8" x14ac:dyDescent="0.25">
      <c r="A27" s="1" t="s">
        <v>47</v>
      </c>
    </row>
    <row r="28" spans="1:8" x14ac:dyDescent="0.25">
      <c r="A28" t="s">
        <v>1</v>
      </c>
      <c r="F28" s="2" t="s">
        <v>2</v>
      </c>
      <c r="G28" s="7">
        <v>13.03</v>
      </c>
      <c r="H28" t="s">
        <v>3</v>
      </c>
    </row>
    <row r="29" spans="1:8" x14ac:dyDescent="0.25">
      <c r="A29" t="s">
        <v>4</v>
      </c>
      <c r="F29" s="2" t="s">
        <v>5</v>
      </c>
      <c r="G29" s="8">
        <v>19</v>
      </c>
      <c r="H29" t="s">
        <v>3</v>
      </c>
    </row>
    <row r="30" spans="1:8" x14ac:dyDescent="0.25">
      <c r="A30" t="s">
        <v>6</v>
      </c>
      <c r="F30" s="2" t="s">
        <v>7</v>
      </c>
      <c r="G30" s="8">
        <v>300</v>
      </c>
      <c r="H30" t="s">
        <v>8</v>
      </c>
    </row>
    <row r="31" spans="1:8" x14ac:dyDescent="0.25">
      <c r="A31" t="s">
        <v>26</v>
      </c>
      <c r="F31" s="2" t="s">
        <v>149</v>
      </c>
      <c r="G31" s="8">
        <v>3</v>
      </c>
      <c r="H31" t="s">
        <v>31</v>
      </c>
    </row>
    <row r="32" spans="1:8" x14ac:dyDescent="0.25">
      <c r="A32" t="s">
        <v>148</v>
      </c>
      <c r="F32" s="2" t="s">
        <v>27</v>
      </c>
      <c r="G32" s="8">
        <f>1/(PI()*2*60*24/(12*12*2000000))</f>
        <v>31830.988618379073</v>
      </c>
    </row>
    <row r="33" spans="1:9" x14ac:dyDescent="0.25">
      <c r="A33" s="1" t="s">
        <v>23</v>
      </c>
      <c r="B33" s="1"/>
      <c r="C33" s="1"/>
      <c r="D33" s="1"/>
      <c r="E33" s="1"/>
      <c r="F33" s="5" t="s">
        <v>24</v>
      </c>
      <c r="G33" s="6">
        <f>G28*G29*G30*G31/G32</f>
        <v>6.9998768392430248</v>
      </c>
      <c r="H33" s="1" t="s">
        <v>25</v>
      </c>
    </row>
    <row r="34" spans="1:9" x14ac:dyDescent="0.25">
      <c r="A34" s="1" t="s">
        <v>30</v>
      </c>
      <c r="B34" s="1"/>
      <c r="C34" s="1"/>
      <c r="D34" s="1"/>
      <c r="E34" s="1"/>
      <c r="F34" s="5" t="s">
        <v>28</v>
      </c>
      <c r="G34" s="6">
        <f>CONVERT(G33,"us_pt","gal")</f>
        <v>0.8749846049053781</v>
      </c>
      <c r="H34" s="1" t="s">
        <v>29</v>
      </c>
    </row>
    <row r="35" spans="1:9" x14ac:dyDescent="0.25">
      <c r="A35" s="1"/>
      <c r="B35" s="1"/>
      <c r="C35" s="1"/>
      <c r="D35" s="1"/>
      <c r="E35" s="1"/>
      <c r="F35" s="5"/>
      <c r="G35" s="6"/>
      <c r="H35" s="1"/>
    </row>
    <row r="36" spans="1:9" x14ac:dyDescent="0.25">
      <c r="A36" s="1" t="s">
        <v>146</v>
      </c>
      <c r="B36" s="1"/>
      <c r="C36" s="1"/>
      <c r="D36" s="1"/>
      <c r="E36" s="1"/>
      <c r="F36" s="5"/>
      <c r="G36" s="6"/>
      <c r="H36" s="1"/>
    </row>
    <row r="37" spans="1:9" x14ac:dyDescent="0.25">
      <c r="A37" s="1" t="s">
        <v>47</v>
      </c>
    </row>
    <row r="38" spans="1:9" x14ac:dyDescent="0.25">
      <c r="A38" t="s">
        <v>1</v>
      </c>
      <c r="F38" s="2" t="s">
        <v>2</v>
      </c>
      <c r="G38" s="7">
        <f>G28</f>
        <v>13.03</v>
      </c>
      <c r="H38" t="s">
        <v>3</v>
      </c>
    </row>
    <row r="39" spans="1:9" x14ac:dyDescent="0.25">
      <c r="A39" t="s">
        <v>4</v>
      </c>
      <c r="F39" s="2" t="s">
        <v>5</v>
      </c>
      <c r="G39" s="8">
        <f>G29</f>
        <v>19</v>
      </c>
      <c r="H39" t="s">
        <v>3</v>
      </c>
    </row>
    <row r="40" spans="1:9" x14ac:dyDescent="0.25">
      <c r="A40" t="s">
        <v>6</v>
      </c>
      <c r="F40" s="2" t="s">
        <v>7</v>
      </c>
      <c r="G40" s="8">
        <f>G30</f>
        <v>300</v>
      </c>
      <c r="H40" t="s">
        <v>8</v>
      </c>
    </row>
    <row r="41" spans="1:9" x14ac:dyDescent="0.25">
      <c r="A41" t="s">
        <v>70</v>
      </c>
      <c r="F41" s="2" t="s">
        <v>18</v>
      </c>
      <c r="G41" s="8">
        <v>2</v>
      </c>
      <c r="H41" t="s">
        <v>19</v>
      </c>
      <c r="I41" t="s">
        <v>69</v>
      </c>
    </row>
    <row r="42" spans="1:9" x14ac:dyDescent="0.25">
      <c r="A42" t="s">
        <v>26</v>
      </c>
      <c r="F42" s="2" t="s">
        <v>27</v>
      </c>
      <c r="G42" s="8">
        <f>G31</f>
        <v>3</v>
      </c>
      <c r="H42" t="s">
        <v>31</v>
      </c>
    </row>
    <row r="43" spans="1:9" x14ac:dyDescent="0.25">
      <c r="A43" t="s">
        <v>9</v>
      </c>
      <c r="F43" s="2" t="s">
        <v>10</v>
      </c>
      <c r="G43">
        <v>2E-3</v>
      </c>
      <c r="H43" t="s">
        <v>3</v>
      </c>
    </row>
    <row r="44" spans="1:9" x14ac:dyDescent="0.25">
      <c r="D44" t="s">
        <v>11</v>
      </c>
      <c r="F44" s="2" t="s">
        <v>10</v>
      </c>
      <c r="G44">
        <f>G43*1000</f>
        <v>2</v>
      </c>
      <c r="H44" t="s">
        <v>13</v>
      </c>
    </row>
    <row r="45" spans="1:9" x14ac:dyDescent="0.25">
      <c r="D45" t="s">
        <v>11</v>
      </c>
      <c r="F45" s="2" t="s">
        <v>10</v>
      </c>
      <c r="G45">
        <f>G43/12</f>
        <v>1.6666666666666666E-4</v>
      </c>
      <c r="H45" t="s">
        <v>12</v>
      </c>
    </row>
    <row r="46" spans="1:9" x14ac:dyDescent="0.25">
      <c r="A46" t="s">
        <v>14</v>
      </c>
      <c r="F46" s="2" t="s">
        <v>15</v>
      </c>
      <c r="G46" s="3">
        <v>2000000</v>
      </c>
      <c r="H46" t="s">
        <v>16</v>
      </c>
    </row>
    <row r="47" spans="1:9" x14ac:dyDescent="0.25">
      <c r="A47" t="s">
        <v>20</v>
      </c>
      <c r="F47" s="2" t="s">
        <v>21</v>
      </c>
      <c r="G47">
        <v>8</v>
      </c>
      <c r="H47" t="s">
        <v>22</v>
      </c>
    </row>
    <row r="48" spans="1:9" x14ac:dyDescent="0.25">
      <c r="A48" s="1" t="s">
        <v>23</v>
      </c>
      <c r="B48" s="1"/>
      <c r="C48" s="1"/>
      <c r="D48" s="1"/>
      <c r="E48" s="1"/>
      <c r="F48" s="5" t="s">
        <v>24</v>
      </c>
      <c r="G48" s="6">
        <f>PI()*G38*G39*G40*G41*G42*60*24/(144*G46)</f>
        <v>6.9998768392430266</v>
      </c>
      <c r="H48" s="1" t="s">
        <v>25</v>
      </c>
    </row>
    <row r="49" spans="1:10" x14ac:dyDescent="0.25">
      <c r="A49" s="1" t="s">
        <v>30</v>
      </c>
      <c r="B49" s="1"/>
      <c r="C49" s="1"/>
      <c r="D49" s="1"/>
      <c r="E49" s="1"/>
      <c r="F49" s="5" t="s">
        <v>28</v>
      </c>
      <c r="G49" s="6">
        <f>PI()*G38*G39*G40*G41*G42*60*24/(144*G46*G47)</f>
        <v>0.87498460490537833</v>
      </c>
      <c r="H49" s="1" t="s">
        <v>29</v>
      </c>
    </row>
    <row r="50" spans="1:10" x14ac:dyDescent="0.25">
      <c r="A50" s="1"/>
      <c r="B50" s="1"/>
      <c r="C50" s="1"/>
      <c r="D50" s="1"/>
      <c r="E50" s="1"/>
      <c r="F50" s="5"/>
      <c r="G50" s="6"/>
      <c r="H50" s="1"/>
    </row>
    <row r="51" spans="1:10" x14ac:dyDescent="0.25">
      <c r="A51" s="1" t="s">
        <v>146</v>
      </c>
      <c r="B51" s="1"/>
      <c r="C51" s="1"/>
      <c r="D51" s="1"/>
      <c r="E51" s="1"/>
      <c r="F51" s="5"/>
      <c r="G51" s="6"/>
      <c r="H51" s="1"/>
    </row>
    <row r="52" spans="1:10" x14ac:dyDescent="0.25">
      <c r="A52" s="1" t="s">
        <v>52</v>
      </c>
      <c r="B52" s="1"/>
      <c r="C52" s="1"/>
      <c r="D52" s="1"/>
      <c r="E52" s="1"/>
      <c r="F52" s="5"/>
      <c r="G52" s="6"/>
      <c r="H52" s="1"/>
    </row>
    <row r="53" spans="1:10" x14ac:dyDescent="0.25">
      <c r="A53" s="9" t="s">
        <v>53</v>
      </c>
      <c r="B53" s="1"/>
      <c r="C53" s="1"/>
      <c r="D53" s="1"/>
      <c r="E53" s="1"/>
      <c r="F53" s="2" t="s">
        <v>33</v>
      </c>
      <c r="G53" s="10">
        <v>3.5</v>
      </c>
      <c r="H53" s="9" t="s">
        <v>3</v>
      </c>
    </row>
    <row r="54" spans="1:10" x14ac:dyDescent="0.25">
      <c r="A54" s="1" t="s">
        <v>23</v>
      </c>
      <c r="F54" s="5" t="s">
        <v>24</v>
      </c>
      <c r="G54" s="1">
        <f>IF(G53=1.125,0.9,IF(G53=1.5,1.25,IF(G53=2,1.5,IF(G53=2.5,1.75,1.75))))</f>
        <v>1.75</v>
      </c>
      <c r="H54" s="1" t="s">
        <v>25</v>
      </c>
    </row>
    <row r="55" spans="1:10" x14ac:dyDescent="0.25">
      <c r="A55" s="1" t="s">
        <v>30</v>
      </c>
      <c r="B55" s="1"/>
      <c r="C55" s="1"/>
      <c r="D55" s="1"/>
      <c r="E55" s="1"/>
      <c r="F55" s="5" t="s">
        <v>28</v>
      </c>
      <c r="G55" s="6">
        <f>G54/8</f>
        <v>0.21875</v>
      </c>
      <c r="H55" s="1" t="s">
        <v>29</v>
      </c>
    </row>
    <row r="56" spans="1:10" x14ac:dyDescent="0.25">
      <c r="A56" s="1"/>
      <c r="B56" s="1"/>
      <c r="C56" s="1"/>
      <c r="D56" s="1"/>
      <c r="E56" s="1"/>
      <c r="F56" s="5"/>
      <c r="G56" s="6"/>
      <c r="H56" s="1"/>
    </row>
    <row r="57" spans="1:10" x14ac:dyDescent="0.25">
      <c r="A57" s="1" t="s">
        <v>40</v>
      </c>
    </row>
    <row r="58" spans="1:10" x14ac:dyDescent="0.25">
      <c r="A58" s="1" t="s">
        <v>46</v>
      </c>
    </row>
    <row r="59" spans="1:10" x14ac:dyDescent="0.25">
      <c r="A59" s="9" t="s">
        <v>32</v>
      </c>
      <c r="F59" s="2" t="s">
        <v>33</v>
      </c>
      <c r="G59" s="8">
        <v>0.14399999999999999</v>
      </c>
      <c r="H59" t="s">
        <v>39</v>
      </c>
      <c r="I59" t="s">
        <v>58</v>
      </c>
      <c r="J59" t="s">
        <v>141</v>
      </c>
    </row>
    <row r="60" spans="1:10" x14ac:dyDescent="0.25">
      <c r="A60" s="9" t="s">
        <v>34</v>
      </c>
      <c r="G60">
        <f>231.001</f>
        <v>231.001</v>
      </c>
      <c r="H60" t="s">
        <v>35</v>
      </c>
      <c r="J60" s="1" t="s">
        <v>67</v>
      </c>
    </row>
    <row r="61" spans="1:10" x14ac:dyDescent="0.25">
      <c r="A61" s="9" t="s">
        <v>37</v>
      </c>
      <c r="G61">
        <f>60*60*24</f>
        <v>86400</v>
      </c>
      <c r="H61" t="s">
        <v>38</v>
      </c>
      <c r="J61" t="s">
        <v>63</v>
      </c>
    </row>
    <row r="62" spans="1:10" x14ac:dyDescent="0.25">
      <c r="A62" s="9" t="s">
        <v>41</v>
      </c>
      <c r="F62" s="2" t="s">
        <v>36</v>
      </c>
      <c r="G62" s="8">
        <v>766</v>
      </c>
      <c r="H62" t="s">
        <v>78</v>
      </c>
      <c r="I62" t="s">
        <v>45</v>
      </c>
    </row>
    <row r="63" spans="1:10" x14ac:dyDescent="0.25">
      <c r="A63" s="1" t="s">
        <v>23</v>
      </c>
      <c r="B63" s="1"/>
      <c r="C63" s="1"/>
      <c r="D63" s="1"/>
      <c r="E63" s="1"/>
      <c r="F63" s="5" t="s">
        <v>24</v>
      </c>
      <c r="G63" s="6">
        <f>G64*8</f>
        <v>56.250137965222834</v>
      </c>
      <c r="H63" s="1" t="s">
        <v>25</v>
      </c>
    </row>
    <row r="64" spans="1:10" x14ac:dyDescent="0.25">
      <c r="A64" s="1" t="s">
        <v>30</v>
      </c>
      <c r="B64" s="1"/>
      <c r="C64" s="1"/>
      <c r="D64" s="1"/>
      <c r="E64" s="1"/>
      <c r="F64" s="5" t="s">
        <v>28</v>
      </c>
      <c r="G64" s="6">
        <f>(G59/G60/(G62/100))*60*60*24</f>
        <v>7.0312672456528542</v>
      </c>
      <c r="H64" s="1" t="s">
        <v>29</v>
      </c>
      <c r="I64" t="s">
        <v>43</v>
      </c>
    </row>
    <row r="65" spans="1:10" x14ac:dyDescent="0.25">
      <c r="A65" s="9" t="s">
        <v>42</v>
      </c>
      <c r="G65">
        <f>(G40/60)*(G62/100)</f>
        <v>38.299999999999997</v>
      </c>
      <c r="H65" t="s">
        <v>29</v>
      </c>
      <c r="I65" t="s">
        <v>44</v>
      </c>
    </row>
    <row r="67" spans="1:10" x14ac:dyDescent="0.25">
      <c r="A67" s="1" t="s">
        <v>47</v>
      </c>
    </row>
    <row r="68" spans="1:10" x14ac:dyDescent="0.25">
      <c r="A68" s="9" t="s">
        <v>32</v>
      </c>
      <c r="F68" s="2" t="s">
        <v>33</v>
      </c>
      <c r="G68" s="8">
        <v>7.1999999999999995E-2</v>
      </c>
      <c r="H68" t="s">
        <v>39</v>
      </c>
      <c r="I68" t="s">
        <v>59</v>
      </c>
    </row>
    <row r="69" spans="1:10" x14ac:dyDescent="0.25">
      <c r="A69" s="9" t="s">
        <v>34</v>
      </c>
      <c r="G69">
        <f>231.001</f>
        <v>231.001</v>
      </c>
      <c r="H69" t="s">
        <v>35</v>
      </c>
      <c r="J69" t="s">
        <v>141</v>
      </c>
    </row>
    <row r="70" spans="1:10" x14ac:dyDescent="0.25">
      <c r="A70" s="9" t="s">
        <v>37</v>
      </c>
      <c r="G70">
        <f>60*60*24</f>
        <v>86400</v>
      </c>
      <c r="H70" t="s">
        <v>38</v>
      </c>
      <c r="J70" s="1" t="s">
        <v>68</v>
      </c>
    </row>
    <row r="71" spans="1:10" x14ac:dyDescent="0.25">
      <c r="A71" s="9" t="s">
        <v>41</v>
      </c>
      <c r="F71" s="2" t="s">
        <v>36</v>
      </c>
      <c r="G71" s="8">
        <v>918</v>
      </c>
      <c r="H71" t="s">
        <v>78</v>
      </c>
      <c r="I71" t="s">
        <v>49</v>
      </c>
      <c r="J71" t="s">
        <v>63</v>
      </c>
    </row>
    <row r="72" spans="1:10" x14ac:dyDescent="0.25">
      <c r="A72" s="1" t="s">
        <v>23</v>
      </c>
      <c r="B72" s="1"/>
      <c r="C72" s="1"/>
      <c r="D72" s="1"/>
      <c r="E72" s="1"/>
      <c r="F72" s="5" t="s">
        <v>24</v>
      </c>
      <c r="G72" s="6">
        <f>G73*8</f>
        <v>23.468194815555929</v>
      </c>
      <c r="H72" s="1" t="s">
        <v>25</v>
      </c>
    </row>
    <row r="73" spans="1:10" x14ac:dyDescent="0.25">
      <c r="A73" s="1" t="s">
        <v>30</v>
      </c>
      <c r="B73" s="1"/>
      <c r="C73" s="1"/>
      <c r="D73" s="1"/>
      <c r="E73" s="1"/>
      <c r="F73" s="5" t="s">
        <v>28</v>
      </c>
      <c r="G73" s="6">
        <f>(G68/G69/(G71/100))*60*60*24</f>
        <v>2.9335243519444911</v>
      </c>
      <c r="H73" s="1" t="s">
        <v>29</v>
      </c>
      <c r="I73" t="s">
        <v>48</v>
      </c>
    </row>
    <row r="74" spans="1:10" x14ac:dyDescent="0.25">
      <c r="A74" s="9" t="s">
        <v>42</v>
      </c>
      <c r="G74" s="4">
        <f>(G40/60)*(G71/100)</f>
        <v>45.9</v>
      </c>
      <c r="H74" t="s">
        <v>29</v>
      </c>
      <c r="I74" t="s">
        <v>50</v>
      </c>
    </row>
    <row r="76" spans="1:10" x14ac:dyDescent="0.25">
      <c r="A76" s="1" t="s">
        <v>52</v>
      </c>
      <c r="B76" s="1"/>
      <c r="C76" s="1"/>
      <c r="D76" s="1"/>
      <c r="E76" s="1"/>
      <c r="F76" s="5"/>
      <c r="G76" s="6"/>
      <c r="H76" s="1"/>
    </row>
    <row r="77" spans="1:10" x14ac:dyDescent="0.25">
      <c r="A77" s="9" t="s">
        <v>54</v>
      </c>
      <c r="B77" s="1"/>
      <c r="C77" s="1"/>
      <c r="D77" s="1"/>
      <c r="E77" s="1"/>
      <c r="F77" s="2" t="s">
        <v>56</v>
      </c>
      <c r="G77" s="10">
        <v>27</v>
      </c>
      <c r="H77" s="9" t="s">
        <v>57</v>
      </c>
      <c r="I77" t="s">
        <v>55</v>
      </c>
    </row>
    <row r="78" spans="1:10" x14ac:dyDescent="0.25">
      <c r="A78" s="9" t="s">
        <v>32</v>
      </c>
      <c r="F78" s="2" t="s">
        <v>33</v>
      </c>
      <c r="G78" s="8">
        <f>G68</f>
        <v>7.1999999999999995E-2</v>
      </c>
      <c r="H78" t="s">
        <v>39</v>
      </c>
      <c r="I78" t="s">
        <v>59</v>
      </c>
    </row>
    <row r="79" spans="1:10" x14ac:dyDescent="0.25">
      <c r="A79" s="1" t="s">
        <v>23</v>
      </c>
      <c r="F79" s="5" t="s">
        <v>24</v>
      </c>
      <c r="G79" s="6">
        <f>G80*8</f>
        <v>12.986956766420924</v>
      </c>
      <c r="H79" s="1" t="s">
        <v>25</v>
      </c>
    </row>
    <row r="80" spans="1:10" x14ac:dyDescent="0.25">
      <c r="A80" s="1" t="s">
        <v>30</v>
      </c>
      <c r="B80" s="1"/>
      <c r="C80" s="1"/>
      <c r="D80" s="1"/>
      <c r="E80" s="1"/>
      <c r="F80" s="5" t="s">
        <v>28</v>
      </c>
      <c r="G80" s="6">
        <f>G77/G78/G69</f>
        <v>1.6233695958026155</v>
      </c>
      <c r="H80" s="1" t="s">
        <v>29</v>
      </c>
      <c r="I80" t="s">
        <v>60</v>
      </c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87041" r:id="rId4">
          <objectPr defaultSize="0" autoPict="0" r:id="rId5">
            <anchor moveWithCells="1">
              <from>
                <xdr:col>9</xdr:col>
                <xdr:colOff>104775</xdr:colOff>
                <xdr:row>61</xdr:row>
                <xdr:rowOff>114300</xdr:rowOff>
              </from>
              <to>
                <xdr:col>11</xdr:col>
                <xdr:colOff>85725</xdr:colOff>
                <xdr:row>67</xdr:row>
                <xdr:rowOff>123825</xdr:rowOff>
              </to>
            </anchor>
          </objectPr>
        </oleObject>
      </mc:Choice>
      <mc:Fallback>
        <oleObject progId="Equation.3" shapeId="87041" r:id="rId4"/>
      </mc:Fallback>
    </mc:AlternateContent>
    <mc:AlternateContent xmlns:mc="http://schemas.openxmlformats.org/markup-compatibility/2006">
      <mc:Choice Requires="x14">
        <oleObject progId="Equation.3" shapeId="87042" r:id="rId6">
          <objectPr defaultSize="0" r:id="rId7">
            <anchor moveWithCells="1">
              <from>
                <xdr:col>8</xdr:col>
                <xdr:colOff>161925</xdr:colOff>
                <xdr:row>6</xdr:row>
                <xdr:rowOff>9525</xdr:rowOff>
              </from>
              <to>
                <xdr:col>10</xdr:col>
                <xdr:colOff>285750</xdr:colOff>
                <xdr:row>8</xdr:row>
                <xdr:rowOff>19050</xdr:rowOff>
              </to>
            </anchor>
          </objectPr>
        </oleObject>
      </mc:Choice>
      <mc:Fallback>
        <oleObject progId="Equation.3" shapeId="87042" r:id="rId6"/>
      </mc:Fallback>
    </mc:AlternateContent>
    <mc:AlternateContent xmlns:mc="http://schemas.openxmlformats.org/markup-compatibility/2006">
      <mc:Choice Requires="x14">
        <oleObject progId="Equation.3" shapeId="87043" r:id="rId8">
          <objectPr defaultSize="0" r:id="rId9">
            <anchor moveWithCells="1">
              <from>
                <xdr:col>8</xdr:col>
                <xdr:colOff>161925</xdr:colOff>
                <xdr:row>27</xdr:row>
                <xdr:rowOff>19050</xdr:rowOff>
              </from>
              <to>
                <xdr:col>10</xdr:col>
                <xdr:colOff>704850</xdr:colOff>
                <xdr:row>29</xdr:row>
                <xdr:rowOff>28575</xdr:rowOff>
              </to>
            </anchor>
          </objectPr>
        </oleObject>
      </mc:Choice>
      <mc:Fallback>
        <oleObject progId="Equation.3" shapeId="87043" r:id="rId8"/>
      </mc:Fallback>
    </mc:AlternateContent>
    <mc:AlternateContent xmlns:mc="http://schemas.openxmlformats.org/markup-compatibility/2006">
      <mc:Choice Requires="x14">
        <oleObject progId="Equation.3" shapeId="87044" r:id="rId10">
          <objectPr defaultSize="0" r:id="rId11">
            <anchor moveWithCells="1">
              <from>
                <xdr:col>8</xdr:col>
                <xdr:colOff>133350</xdr:colOff>
                <xdr:row>12</xdr:row>
                <xdr:rowOff>0</xdr:rowOff>
              </from>
              <to>
                <xdr:col>14</xdr:col>
                <xdr:colOff>180975</xdr:colOff>
                <xdr:row>14</xdr:row>
                <xdr:rowOff>38100</xdr:rowOff>
              </to>
            </anchor>
          </objectPr>
        </oleObject>
      </mc:Choice>
      <mc:Fallback>
        <oleObject progId="Equation.3" shapeId="87044" r:id="rId10"/>
      </mc:Fallback>
    </mc:AlternateContent>
    <mc:AlternateContent xmlns:mc="http://schemas.openxmlformats.org/markup-compatibility/2006">
      <mc:Choice Requires="x14">
        <oleObject progId="Equation.3" shapeId="87045" r:id="rId12">
          <objectPr defaultSize="0" r:id="rId13">
            <anchor moveWithCells="1">
              <from>
                <xdr:col>8</xdr:col>
                <xdr:colOff>142875</xdr:colOff>
                <xdr:row>16</xdr:row>
                <xdr:rowOff>95250</xdr:rowOff>
              </from>
              <to>
                <xdr:col>14</xdr:col>
                <xdr:colOff>257175</xdr:colOff>
                <xdr:row>18</xdr:row>
                <xdr:rowOff>133350</xdr:rowOff>
              </to>
            </anchor>
          </objectPr>
        </oleObject>
      </mc:Choice>
      <mc:Fallback>
        <oleObject progId="Equation.3" shapeId="87045" r:id="rId12"/>
      </mc:Fallback>
    </mc:AlternateContent>
    <mc:AlternateContent xmlns:mc="http://schemas.openxmlformats.org/markup-compatibility/2006">
      <mc:Choice Requires="x14">
        <oleObject progId="Equation.3" shapeId="87046" r:id="rId14">
          <objectPr defaultSize="0" r:id="rId15">
            <anchor moveWithCells="1">
              <from>
                <xdr:col>8</xdr:col>
                <xdr:colOff>161925</xdr:colOff>
                <xdr:row>30</xdr:row>
                <xdr:rowOff>9525</xdr:rowOff>
              </from>
              <to>
                <xdr:col>11</xdr:col>
                <xdr:colOff>304800</xdr:colOff>
                <xdr:row>32</xdr:row>
                <xdr:rowOff>47625</xdr:rowOff>
              </to>
            </anchor>
          </objectPr>
        </oleObject>
      </mc:Choice>
      <mc:Fallback>
        <oleObject progId="Equation.3" shapeId="87046" r:id="rId14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80"/>
  <sheetViews>
    <sheetView zoomScaleNormal="100" workbookViewId="0">
      <selection activeCell="G7" sqref="G7"/>
    </sheetView>
  </sheetViews>
  <sheetFormatPr defaultRowHeight="15" x14ac:dyDescent="0.25"/>
  <cols>
    <col min="6" max="6" width="9.140625" style="2"/>
    <col min="11" max="11" width="12" bestFit="1" customWidth="1"/>
  </cols>
  <sheetData>
    <row r="1" spans="1:9" x14ac:dyDescent="0.25">
      <c r="A1" s="1" t="s">
        <v>0</v>
      </c>
      <c r="H1" t="s">
        <v>51</v>
      </c>
    </row>
    <row r="3" spans="1:9" x14ac:dyDescent="0.25">
      <c r="A3" s="1" t="s">
        <v>17</v>
      </c>
    </row>
    <row r="4" spans="1:9" x14ac:dyDescent="0.25">
      <c r="A4" s="1"/>
    </row>
    <row r="5" spans="1:9" x14ac:dyDescent="0.25">
      <c r="A5" s="1" t="s">
        <v>147</v>
      </c>
    </row>
    <row r="6" spans="1:9" x14ac:dyDescent="0.25">
      <c r="A6" s="1" t="s">
        <v>46</v>
      </c>
    </row>
    <row r="7" spans="1:9" x14ac:dyDescent="0.25">
      <c r="A7" s="9" t="s">
        <v>150</v>
      </c>
      <c r="F7" s="2" t="s">
        <v>142</v>
      </c>
      <c r="G7" s="8">
        <v>6000</v>
      </c>
      <c r="H7" t="s">
        <v>143</v>
      </c>
    </row>
    <row r="8" spans="1:9" x14ac:dyDescent="0.25">
      <c r="A8" s="9" t="s">
        <v>144</v>
      </c>
      <c r="F8" s="2" t="s">
        <v>27</v>
      </c>
      <c r="G8" s="8">
        <v>8000</v>
      </c>
    </row>
    <row r="9" spans="1:9" x14ac:dyDescent="0.25">
      <c r="A9" s="1" t="s">
        <v>23</v>
      </c>
      <c r="B9" s="1"/>
      <c r="C9" s="1"/>
      <c r="D9" s="1"/>
      <c r="E9" s="1"/>
      <c r="F9" s="5" t="s">
        <v>24</v>
      </c>
      <c r="G9" s="6">
        <f>G7*8*24/G8</f>
        <v>144</v>
      </c>
      <c r="H9" s="1" t="s">
        <v>25</v>
      </c>
    </row>
    <row r="10" spans="1:9" x14ac:dyDescent="0.25">
      <c r="A10" s="1" t="s">
        <v>30</v>
      </c>
      <c r="B10" s="1"/>
      <c r="C10" s="1"/>
      <c r="D10" s="1"/>
      <c r="E10" s="1"/>
      <c r="F10" s="5" t="s">
        <v>28</v>
      </c>
      <c r="G10" s="6">
        <f>CONVERT(G9,"us_pt","gal")</f>
        <v>18</v>
      </c>
      <c r="H10" s="1" t="s">
        <v>29</v>
      </c>
    </row>
    <row r="11" spans="1:9" x14ac:dyDescent="0.25">
      <c r="A11" s="1"/>
    </row>
    <row r="12" spans="1:9" x14ac:dyDescent="0.25">
      <c r="A12" s="1" t="s">
        <v>146</v>
      </c>
    </row>
    <row r="13" spans="1:9" x14ac:dyDescent="0.25">
      <c r="A13" t="s">
        <v>1</v>
      </c>
      <c r="F13" s="2" t="s">
        <v>2</v>
      </c>
      <c r="G13" s="7">
        <v>17.75</v>
      </c>
      <c r="H13" t="s">
        <v>3</v>
      </c>
    </row>
    <row r="14" spans="1:9" x14ac:dyDescent="0.25">
      <c r="A14" t="s">
        <v>4</v>
      </c>
      <c r="F14" s="2" t="s">
        <v>5</v>
      </c>
      <c r="G14" s="8">
        <v>19</v>
      </c>
      <c r="H14" t="s">
        <v>3</v>
      </c>
    </row>
    <row r="15" spans="1:9" x14ac:dyDescent="0.25">
      <c r="A15" t="s">
        <v>6</v>
      </c>
      <c r="F15" s="2" t="s">
        <v>7</v>
      </c>
      <c r="G15" s="8">
        <v>300</v>
      </c>
      <c r="H15" t="s">
        <v>8</v>
      </c>
    </row>
    <row r="16" spans="1:9" x14ac:dyDescent="0.25">
      <c r="A16" t="s">
        <v>70</v>
      </c>
      <c r="F16" s="2" t="s">
        <v>18</v>
      </c>
      <c r="G16" s="8">
        <v>2</v>
      </c>
      <c r="H16" t="s">
        <v>19</v>
      </c>
      <c r="I16" t="s">
        <v>69</v>
      </c>
    </row>
    <row r="17" spans="1:8" x14ac:dyDescent="0.25">
      <c r="A17" t="s">
        <v>26</v>
      </c>
      <c r="F17" s="2" t="s">
        <v>149</v>
      </c>
      <c r="G17" s="8">
        <v>16</v>
      </c>
      <c r="H17" t="s">
        <v>31</v>
      </c>
    </row>
    <row r="18" spans="1:8" x14ac:dyDescent="0.25">
      <c r="A18" t="s">
        <v>9</v>
      </c>
      <c r="F18" s="2" t="s">
        <v>10</v>
      </c>
      <c r="G18">
        <v>2E-3</v>
      </c>
      <c r="H18" t="s">
        <v>3</v>
      </c>
    </row>
    <row r="19" spans="1:8" x14ac:dyDescent="0.25">
      <c r="D19" t="s">
        <v>11</v>
      </c>
      <c r="F19" s="2" t="s">
        <v>10</v>
      </c>
      <c r="G19">
        <f>G18*1000</f>
        <v>2</v>
      </c>
      <c r="H19" t="s">
        <v>13</v>
      </c>
    </row>
    <row r="20" spans="1:8" x14ac:dyDescent="0.25">
      <c r="D20" t="s">
        <v>11</v>
      </c>
      <c r="F20" s="2" t="s">
        <v>10</v>
      </c>
      <c r="G20">
        <f>G18/12</f>
        <v>1.6666666666666666E-4</v>
      </c>
      <c r="H20" t="s">
        <v>12</v>
      </c>
    </row>
    <row r="21" spans="1:8" x14ac:dyDescent="0.25">
      <c r="A21" t="s">
        <v>14</v>
      </c>
      <c r="F21" s="2" t="s">
        <v>15</v>
      </c>
      <c r="G21" s="3">
        <v>2000000</v>
      </c>
      <c r="H21" t="s">
        <v>16</v>
      </c>
    </row>
    <row r="22" spans="1:8" x14ac:dyDescent="0.25">
      <c r="A22" t="s">
        <v>20</v>
      </c>
      <c r="G22">
        <v>8</v>
      </c>
      <c r="H22" t="s">
        <v>22</v>
      </c>
    </row>
    <row r="23" spans="1:8" x14ac:dyDescent="0.25">
      <c r="A23" s="1" t="s">
        <v>23</v>
      </c>
      <c r="B23" s="1"/>
      <c r="C23" s="1"/>
      <c r="D23" s="1"/>
      <c r="E23" s="1"/>
      <c r="F23" s="5" t="s">
        <v>24</v>
      </c>
      <c r="G23" s="6">
        <f>PI()*G13*G14*G15*G16*G17*60*24/(144*G21)</f>
        <v>50.85610187631157</v>
      </c>
      <c r="H23" s="1" t="s">
        <v>25</v>
      </c>
    </row>
    <row r="24" spans="1:8" x14ac:dyDescent="0.25">
      <c r="A24" s="1" t="s">
        <v>30</v>
      </c>
      <c r="B24" s="1"/>
      <c r="C24" s="1"/>
      <c r="D24" s="1"/>
      <c r="E24" s="1"/>
      <c r="F24" s="5" t="s">
        <v>28</v>
      </c>
      <c r="G24" s="6">
        <f>PI()*G13*G14*G15*G16*G17*60*24/(144*G21*G22)</f>
        <v>6.3570127345389462</v>
      </c>
      <c r="H24" s="1" t="s">
        <v>29</v>
      </c>
    </row>
    <row r="25" spans="1:8" x14ac:dyDescent="0.25">
      <c r="A25" s="1"/>
      <c r="B25" s="1"/>
      <c r="C25" s="1"/>
      <c r="D25" s="1"/>
      <c r="E25" s="1"/>
      <c r="F25" s="5"/>
      <c r="G25" s="6"/>
      <c r="H25" s="1"/>
    </row>
    <row r="26" spans="1:8" x14ac:dyDescent="0.25">
      <c r="A26" s="1" t="s">
        <v>147</v>
      </c>
      <c r="B26" s="1"/>
      <c r="C26" s="1"/>
      <c r="D26" s="1"/>
      <c r="E26" s="1"/>
      <c r="F26" s="5"/>
      <c r="G26" s="6"/>
      <c r="H26" s="1"/>
    </row>
    <row r="27" spans="1:8" x14ac:dyDescent="0.25">
      <c r="A27" s="1" t="s">
        <v>47</v>
      </c>
    </row>
    <row r="28" spans="1:8" x14ac:dyDescent="0.25">
      <c r="A28" t="s">
        <v>1</v>
      </c>
      <c r="F28" s="2" t="s">
        <v>2</v>
      </c>
      <c r="G28" s="7">
        <v>16.5</v>
      </c>
      <c r="H28" t="s">
        <v>3</v>
      </c>
    </row>
    <row r="29" spans="1:8" x14ac:dyDescent="0.25">
      <c r="A29" t="s">
        <v>4</v>
      </c>
      <c r="F29" s="2" t="s">
        <v>5</v>
      </c>
      <c r="G29" s="8">
        <v>19</v>
      </c>
      <c r="H29" t="s">
        <v>3</v>
      </c>
    </row>
    <row r="30" spans="1:8" x14ac:dyDescent="0.25">
      <c r="A30" t="s">
        <v>6</v>
      </c>
      <c r="F30" s="2" t="s">
        <v>7</v>
      </c>
      <c r="G30" s="8">
        <v>300</v>
      </c>
      <c r="H30" t="s">
        <v>8</v>
      </c>
    </row>
    <row r="31" spans="1:8" x14ac:dyDescent="0.25">
      <c r="A31" t="s">
        <v>26</v>
      </c>
      <c r="F31" s="2" t="s">
        <v>149</v>
      </c>
      <c r="G31" s="8">
        <v>8</v>
      </c>
      <c r="H31" t="s">
        <v>31</v>
      </c>
    </row>
    <row r="32" spans="1:8" x14ac:dyDescent="0.25">
      <c r="A32" t="s">
        <v>148</v>
      </c>
      <c r="F32" s="2" t="s">
        <v>27</v>
      </c>
      <c r="G32" s="8">
        <f>1/(PI()*2*60*24/(12*12*2000000))</f>
        <v>31830.988618379073</v>
      </c>
    </row>
    <row r="33" spans="1:9" x14ac:dyDescent="0.25">
      <c r="A33" s="1" t="s">
        <v>23</v>
      </c>
      <c r="B33" s="1"/>
      <c r="C33" s="1"/>
      <c r="D33" s="1"/>
      <c r="E33" s="1"/>
      <c r="F33" s="5" t="s">
        <v>24</v>
      </c>
      <c r="G33" s="6">
        <f>G28*G29*G30*G31/G32</f>
        <v>23.6373431256096</v>
      </c>
      <c r="H33" s="1" t="s">
        <v>25</v>
      </c>
    </row>
    <row r="34" spans="1:9" x14ac:dyDescent="0.25">
      <c r="A34" s="1" t="s">
        <v>30</v>
      </c>
      <c r="B34" s="1"/>
      <c r="C34" s="1"/>
      <c r="D34" s="1"/>
      <c r="E34" s="1"/>
      <c r="F34" s="5" t="s">
        <v>28</v>
      </c>
      <c r="G34" s="6">
        <f>CONVERT(G33,"us_pt","gal")</f>
        <v>2.9546678907012001</v>
      </c>
      <c r="H34" s="1" t="s">
        <v>29</v>
      </c>
    </row>
    <row r="35" spans="1:9" x14ac:dyDescent="0.25">
      <c r="A35" s="1"/>
      <c r="B35" s="1"/>
      <c r="C35" s="1"/>
      <c r="D35" s="1"/>
      <c r="E35" s="1"/>
      <c r="F35" s="5"/>
      <c r="G35" s="6"/>
      <c r="H35" s="1"/>
    </row>
    <row r="36" spans="1:9" x14ac:dyDescent="0.25">
      <c r="A36" s="1" t="s">
        <v>146</v>
      </c>
      <c r="B36" s="1"/>
      <c r="C36" s="1"/>
      <c r="D36" s="1"/>
      <c r="E36" s="1"/>
      <c r="F36" s="5"/>
      <c r="G36" s="6"/>
      <c r="H36" s="1"/>
    </row>
    <row r="37" spans="1:9" x14ac:dyDescent="0.25">
      <c r="A37" s="1" t="s">
        <v>47</v>
      </c>
    </row>
    <row r="38" spans="1:9" x14ac:dyDescent="0.25">
      <c r="A38" t="s">
        <v>1</v>
      </c>
      <c r="F38" s="2" t="s">
        <v>2</v>
      </c>
      <c r="G38" s="7">
        <f>G28</f>
        <v>16.5</v>
      </c>
      <c r="H38" t="s">
        <v>3</v>
      </c>
    </row>
    <row r="39" spans="1:9" x14ac:dyDescent="0.25">
      <c r="A39" t="s">
        <v>4</v>
      </c>
      <c r="F39" s="2" t="s">
        <v>5</v>
      </c>
      <c r="G39" s="8">
        <f>G29</f>
        <v>19</v>
      </c>
      <c r="H39" t="s">
        <v>3</v>
      </c>
    </row>
    <row r="40" spans="1:9" x14ac:dyDescent="0.25">
      <c r="A40" t="s">
        <v>6</v>
      </c>
      <c r="F40" s="2" t="s">
        <v>7</v>
      </c>
      <c r="G40" s="8">
        <f>G30</f>
        <v>300</v>
      </c>
      <c r="H40" t="s">
        <v>8</v>
      </c>
    </row>
    <row r="41" spans="1:9" x14ac:dyDescent="0.25">
      <c r="A41" t="s">
        <v>70</v>
      </c>
      <c r="F41" s="2" t="s">
        <v>18</v>
      </c>
      <c r="G41" s="8">
        <v>2</v>
      </c>
      <c r="H41" t="s">
        <v>19</v>
      </c>
      <c r="I41" t="s">
        <v>69</v>
      </c>
    </row>
    <row r="42" spans="1:9" x14ac:dyDescent="0.25">
      <c r="A42" t="s">
        <v>26</v>
      </c>
      <c r="F42" s="2" t="s">
        <v>27</v>
      </c>
      <c r="G42" s="8">
        <f>G31</f>
        <v>8</v>
      </c>
      <c r="H42" t="s">
        <v>31</v>
      </c>
    </row>
    <row r="43" spans="1:9" x14ac:dyDescent="0.25">
      <c r="A43" t="s">
        <v>9</v>
      </c>
      <c r="F43" s="2" t="s">
        <v>10</v>
      </c>
      <c r="G43">
        <v>2E-3</v>
      </c>
      <c r="H43" t="s">
        <v>3</v>
      </c>
    </row>
    <row r="44" spans="1:9" x14ac:dyDescent="0.25">
      <c r="D44" t="s">
        <v>11</v>
      </c>
      <c r="F44" s="2" t="s">
        <v>10</v>
      </c>
      <c r="G44">
        <f>G43*1000</f>
        <v>2</v>
      </c>
      <c r="H44" t="s">
        <v>13</v>
      </c>
    </row>
    <row r="45" spans="1:9" x14ac:dyDescent="0.25">
      <c r="D45" t="s">
        <v>11</v>
      </c>
      <c r="F45" s="2" t="s">
        <v>10</v>
      </c>
      <c r="G45">
        <f>G43/12</f>
        <v>1.6666666666666666E-4</v>
      </c>
      <c r="H45" t="s">
        <v>12</v>
      </c>
    </row>
    <row r="46" spans="1:9" x14ac:dyDescent="0.25">
      <c r="A46" t="s">
        <v>14</v>
      </c>
      <c r="F46" s="2" t="s">
        <v>15</v>
      </c>
      <c r="G46" s="3">
        <v>2000000</v>
      </c>
      <c r="H46" t="s">
        <v>16</v>
      </c>
    </row>
    <row r="47" spans="1:9" x14ac:dyDescent="0.25">
      <c r="A47" t="s">
        <v>20</v>
      </c>
      <c r="F47" s="2" t="s">
        <v>21</v>
      </c>
      <c r="G47">
        <v>8</v>
      </c>
      <c r="H47" t="s">
        <v>22</v>
      </c>
    </row>
    <row r="48" spans="1:9" x14ac:dyDescent="0.25">
      <c r="A48" s="1" t="s">
        <v>23</v>
      </c>
      <c r="B48" s="1"/>
      <c r="C48" s="1"/>
      <c r="D48" s="1"/>
      <c r="E48" s="1"/>
      <c r="F48" s="5" t="s">
        <v>24</v>
      </c>
      <c r="G48" s="6">
        <f>PI()*G38*G39*G40*G41*G42*60*24/(144*G46)</f>
        <v>23.637343125609604</v>
      </c>
      <c r="H48" s="1" t="s">
        <v>25</v>
      </c>
    </row>
    <row r="49" spans="1:10" x14ac:dyDescent="0.25">
      <c r="A49" s="1" t="s">
        <v>30</v>
      </c>
      <c r="B49" s="1"/>
      <c r="C49" s="1"/>
      <c r="D49" s="1"/>
      <c r="E49" s="1"/>
      <c r="F49" s="5" t="s">
        <v>28</v>
      </c>
      <c r="G49" s="6">
        <f>PI()*G38*G39*G40*G41*G42*60*24/(144*G46*G47)</f>
        <v>2.9546678907012005</v>
      </c>
      <c r="H49" s="1" t="s">
        <v>29</v>
      </c>
    </row>
    <row r="50" spans="1:10" x14ac:dyDescent="0.25">
      <c r="A50" s="1"/>
      <c r="B50" s="1"/>
      <c r="C50" s="1"/>
      <c r="D50" s="1"/>
      <c r="E50" s="1"/>
      <c r="F50" s="5"/>
      <c r="G50" s="6"/>
      <c r="H50" s="1"/>
    </row>
    <row r="51" spans="1:10" x14ac:dyDescent="0.25">
      <c r="A51" s="1" t="s">
        <v>146</v>
      </c>
      <c r="B51" s="1"/>
      <c r="C51" s="1"/>
      <c r="D51" s="1"/>
      <c r="E51" s="1"/>
      <c r="F51" s="5"/>
      <c r="G51" s="6"/>
      <c r="H51" s="1"/>
    </row>
    <row r="52" spans="1:10" x14ac:dyDescent="0.25">
      <c r="A52" s="1" t="s">
        <v>52</v>
      </c>
      <c r="B52" s="1"/>
      <c r="C52" s="1"/>
      <c r="D52" s="1"/>
      <c r="E52" s="1"/>
      <c r="F52" s="5"/>
      <c r="G52" s="6"/>
      <c r="H52" s="1"/>
    </row>
    <row r="53" spans="1:10" x14ac:dyDescent="0.25">
      <c r="A53" s="9" t="s">
        <v>53</v>
      </c>
      <c r="B53" s="1"/>
      <c r="C53" s="1"/>
      <c r="D53" s="1"/>
      <c r="E53" s="1"/>
      <c r="F53" s="2" t="s">
        <v>33</v>
      </c>
      <c r="G53" s="10">
        <v>4.5</v>
      </c>
      <c r="H53" s="9" t="s">
        <v>3</v>
      </c>
    </row>
    <row r="54" spans="1:10" x14ac:dyDescent="0.25">
      <c r="A54" s="1" t="s">
        <v>23</v>
      </c>
      <c r="F54" s="5" t="s">
        <v>24</v>
      </c>
      <c r="G54" s="1">
        <f>IF(G53=1.125,0.9,IF(G53=1.5,1.25,IF(G53=2,1.5,IF(G53=2.5,1.75,1.75))))</f>
        <v>1.75</v>
      </c>
      <c r="H54" s="1" t="s">
        <v>25</v>
      </c>
    </row>
    <row r="55" spans="1:10" x14ac:dyDescent="0.25">
      <c r="A55" s="1" t="s">
        <v>30</v>
      </c>
      <c r="B55" s="1"/>
      <c r="C55" s="1"/>
      <c r="D55" s="1"/>
      <c r="E55" s="1"/>
      <c r="F55" s="5" t="s">
        <v>28</v>
      </c>
      <c r="G55" s="6">
        <f>G54/8</f>
        <v>0.21875</v>
      </c>
      <c r="H55" s="1" t="s">
        <v>29</v>
      </c>
    </row>
    <row r="56" spans="1:10" x14ac:dyDescent="0.25">
      <c r="A56" s="1"/>
      <c r="B56" s="1"/>
      <c r="C56" s="1"/>
      <c r="D56" s="1"/>
      <c r="E56" s="1"/>
      <c r="F56" s="5"/>
      <c r="G56" s="6"/>
      <c r="H56" s="1"/>
    </row>
    <row r="57" spans="1:10" x14ac:dyDescent="0.25">
      <c r="A57" s="1" t="s">
        <v>40</v>
      </c>
    </row>
    <row r="58" spans="1:10" x14ac:dyDescent="0.25">
      <c r="A58" s="1" t="s">
        <v>46</v>
      </c>
    </row>
    <row r="59" spans="1:10" x14ac:dyDescent="0.25">
      <c r="A59" s="9" t="s">
        <v>32</v>
      </c>
      <c r="F59" s="2" t="s">
        <v>33</v>
      </c>
      <c r="G59" s="8">
        <v>0.24</v>
      </c>
      <c r="H59" t="s">
        <v>39</v>
      </c>
      <c r="I59" t="s">
        <v>58</v>
      </c>
    </row>
    <row r="60" spans="1:10" x14ac:dyDescent="0.25">
      <c r="A60" s="9" t="s">
        <v>34</v>
      </c>
      <c r="G60">
        <f>231.001</f>
        <v>231.001</v>
      </c>
      <c r="H60" t="s">
        <v>35</v>
      </c>
      <c r="J60" s="1"/>
    </row>
    <row r="61" spans="1:10" x14ac:dyDescent="0.25">
      <c r="A61" s="9" t="s">
        <v>37</v>
      </c>
      <c r="G61">
        <f>60*60*24</f>
        <v>86400</v>
      </c>
      <c r="H61" t="s">
        <v>38</v>
      </c>
    </row>
    <row r="62" spans="1:10" x14ac:dyDescent="0.25">
      <c r="A62" s="9" t="s">
        <v>41</v>
      </c>
      <c r="F62" s="2" t="s">
        <v>36</v>
      </c>
      <c r="G62" s="8">
        <v>510</v>
      </c>
      <c r="H62" t="s">
        <v>78</v>
      </c>
      <c r="I62" t="s">
        <v>45</v>
      </c>
    </row>
    <row r="63" spans="1:10" x14ac:dyDescent="0.25">
      <c r="A63" s="1" t="s">
        <v>23</v>
      </c>
      <c r="B63" s="1"/>
      <c r="C63" s="1"/>
      <c r="D63" s="1"/>
      <c r="E63" s="1"/>
      <c r="F63" s="5" t="s">
        <v>24</v>
      </c>
      <c r="G63" s="6">
        <f>G64*8</f>
        <v>140.80916889333557</v>
      </c>
      <c r="H63" s="1" t="s">
        <v>25</v>
      </c>
    </row>
    <row r="64" spans="1:10" x14ac:dyDescent="0.25">
      <c r="A64" s="1" t="s">
        <v>30</v>
      </c>
      <c r="B64" s="1"/>
      <c r="C64" s="1"/>
      <c r="D64" s="1"/>
      <c r="E64" s="1"/>
      <c r="F64" s="5" t="s">
        <v>28</v>
      </c>
      <c r="G64" s="6">
        <f>(G59/G60/(G62/100))*60*60*24</f>
        <v>17.601146111666946</v>
      </c>
      <c r="H64" s="1" t="s">
        <v>29</v>
      </c>
      <c r="I64" t="s">
        <v>43</v>
      </c>
    </row>
    <row r="65" spans="1:10" x14ac:dyDescent="0.25">
      <c r="A65" s="9" t="s">
        <v>42</v>
      </c>
      <c r="G65">
        <f>(G40/60)*(G62/100)</f>
        <v>25.5</v>
      </c>
      <c r="H65" t="s">
        <v>29</v>
      </c>
      <c r="I65" t="s">
        <v>44</v>
      </c>
    </row>
    <row r="67" spans="1:10" x14ac:dyDescent="0.25">
      <c r="A67" s="1" t="s">
        <v>47</v>
      </c>
    </row>
    <row r="68" spans="1:10" x14ac:dyDescent="0.25">
      <c r="A68" s="9" t="s">
        <v>32</v>
      </c>
      <c r="F68" s="2" t="s">
        <v>33</v>
      </c>
      <c r="G68" s="8">
        <v>7.1999999999999995E-2</v>
      </c>
      <c r="H68" t="s">
        <v>39</v>
      </c>
      <c r="I68" t="s">
        <v>59</v>
      </c>
    </row>
    <row r="69" spans="1:10" x14ac:dyDescent="0.25">
      <c r="A69" s="9" t="s">
        <v>34</v>
      </c>
      <c r="G69">
        <f>231.001</f>
        <v>231.001</v>
      </c>
      <c r="H69" t="s">
        <v>35</v>
      </c>
      <c r="J69" s="1"/>
    </row>
    <row r="70" spans="1:10" x14ac:dyDescent="0.25">
      <c r="A70" s="9" t="s">
        <v>37</v>
      </c>
      <c r="G70">
        <f>60*60*24</f>
        <v>86400</v>
      </c>
      <c r="H70" t="s">
        <v>38</v>
      </c>
    </row>
    <row r="71" spans="1:10" x14ac:dyDescent="0.25">
      <c r="A71" s="9" t="s">
        <v>41</v>
      </c>
      <c r="F71" s="2" t="s">
        <v>36</v>
      </c>
      <c r="G71" s="8">
        <v>2130</v>
      </c>
      <c r="H71" t="s">
        <v>78</v>
      </c>
      <c r="I71" t="s">
        <v>49</v>
      </c>
    </row>
    <row r="72" spans="1:10" x14ac:dyDescent="0.25">
      <c r="A72" s="1" t="s">
        <v>23</v>
      </c>
      <c r="B72" s="1"/>
      <c r="C72" s="1"/>
      <c r="D72" s="1"/>
      <c r="E72" s="1"/>
      <c r="F72" s="5" t="s">
        <v>24</v>
      </c>
      <c r="G72" s="6">
        <f>G73*8</f>
        <v>10.114461427549456</v>
      </c>
      <c r="H72" s="1" t="s">
        <v>25</v>
      </c>
    </row>
    <row r="73" spans="1:10" x14ac:dyDescent="0.25">
      <c r="A73" s="1" t="s">
        <v>30</v>
      </c>
      <c r="B73" s="1"/>
      <c r="C73" s="1"/>
      <c r="D73" s="1"/>
      <c r="E73" s="1"/>
      <c r="F73" s="5" t="s">
        <v>28</v>
      </c>
      <c r="G73" s="6">
        <f>(G68/G69/(G71/100))*60*60*24</f>
        <v>1.264307678443682</v>
      </c>
      <c r="H73" s="1" t="s">
        <v>29</v>
      </c>
      <c r="I73" t="s">
        <v>48</v>
      </c>
    </row>
    <row r="74" spans="1:10" x14ac:dyDescent="0.25">
      <c r="A74" s="9" t="s">
        <v>42</v>
      </c>
      <c r="G74" s="4">
        <f>(G40/60)*(G71/100)</f>
        <v>106.5</v>
      </c>
      <c r="H74" t="s">
        <v>29</v>
      </c>
      <c r="I74" t="s">
        <v>50</v>
      </c>
    </row>
    <row r="76" spans="1:10" x14ac:dyDescent="0.25">
      <c r="A76" s="1" t="s">
        <v>52</v>
      </c>
      <c r="B76" s="1"/>
      <c r="C76" s="1"/>
      <c r="D76" s="1"/>
      <c r="E76" s="1"/>
      <c r="F76" s="5"/>
      <c r="G76" s="6"/>
      <c r="H76" s="1"/>
    </row>
    <row r="77" spans="1:10" x14ac:dyDescent="0.25">
      <c r="A77" s="9" t="s">
        <v>54</v>
      </c>
      <c r="B77" s="1"/>
      <c r="C77" s="1"/>
      <c r="D77" s="1"/>
      <c r="E77" s="1"/>
      <c r="F77" s="2" t="s">
        <v>56</v>
      </c>
      <c r="G77" s="10">
        <v>4</v>
      </c>
      <c r="H77" s="9" t="s">
        <v>57</v>
      </c>
      <c r="I77" t="s">
        <v>55</v>
      </c>
    </row>
    <row r="78" spans="1:10" x14ac:dyDescent="0.25">
      <c r="A78" s="9" t="s">
        <v>32</v>
      </c>
      <c r="F78" s="2" t="s">
        <v>33</v>
      </c>
      <c r="G78" s="8">
        <f>G68</f>
        <v>7.1999999999999995E-2</v>
      </c>
      <c r="H78" t="s">
        <v>39</v>
      </c>
      <c r="I78" t="s">
        <v>59</v>
      </c>
    </row>
    <row r="79" spans="1:10" x14ac:dyDescent="0.25">
      <c r="A79" s="1" t="s">
        <v>23</v>
      </c>
      <c r="F79" s="5" t="s">
        <v>24</v>
      </c>
      <c r="G79" s="6">
        <f>G80*8</f>
        <v>1.9239935950253222</v>
      </c>
      <c r="H79" s="1" t="s">
        <v>25</v>
      </c>
    </row>
    <row r="80" spans="1:10" x14ac:dyDescent="0.25">
      <c r="A80" s="1" t="s">
        <v>30</v>
      </c>
      <c r="B80" s="1"/>
      <c r="C80" s="1"/>
      <c r="D80" s="1"/>
      <c r="E80" s="1"/>
      <c r="F80" s="5" t="s">
        <v>28</v>
      </c>
      <c r="G80" s="6">
        <f>G77/G78/G69</f>
        <v>0.24049919937816527</v>
      </c>
      <c r="H80" s="1" t="s">
        <v>29</v>
      </c>
      <c r="I80" t="s">
        <v>60</v>
      </c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89089" r:id="rId4">
          <objectPr defaultSize="0" autoPict="0" r:id="rId5">
            <anchor moveWithCells="1">
              <from>
                <xdr:col>9</xdr:col>
                <xdr:colOff>104775</xdr:colOff>
                <xdr:row>61</xdr:row>
                <xdr:rowOff>114300</xdr:rowOff>
              </from>
              <to>
                <xdr:col>11</xdr:col>
                <xdr:colOff>85725</xdr:colOff>
                <xdr:row>67</xdr:row>
                <xdr:rowOff>123825</xdr:rowOff>
              </to>
            </anchor>
          </objectPr>
        </oleObject>
      </mc:Choice>
      <mc:Fallback>
        <oleObject progId="Equation.3" shapeId="89089" r:id="rId4"/>
      </mc:Fallback>
    </mc:AlternateContent>
    <mc:AlternateContent xmlns:mc="http://schemas.openxmlformats.org/markup-compatibility/2006">
      <mc:Choice Requires="x14">
        <oleObject progId="Equation.3" shapeId="89090" r:id="rId6">
          <objectPr defaultSize="0" r:id="rId7">
            <anchor moveWithCells="1">
              <from>
                <xdr:col>8</xdr:col>
                <xdr:colOff>161925</xdr:colOff>
                <xdr:row>6</xdr:row>
                <xdr:rowOff>9525</xdr:rowOff>
              </from>
              <to>
                <xdr:col>10</xdr:col>
                <xdr:colOff>285750</xdr:colOff>
                <xdr:row>8</xdr:row>
                <xdr:rowOff>19050</xdr:rowOff>
              </to>
            </anchor>
          </objectPr>
        </oleObject>
      </mc:Choice>
      <mc:Fallback>
        <oleObject progId="Equation.3" shapeId="89090" r:id="rId6"/>
      </mc:Fallback>
    </mc:AlternateContent>
    <mc:AlternateContent xmlns:mc="http://schemas.openxmlformats.org/markup-compatibility/2006">
      <mc:Choice Requires="x14">
        <oleObject progId="Equation.3" shapeId="89091" r:id="rId8">
          <objectPr defaultSize="0" r:id="rId9">
            <anchor moveWithCells="1">
              <from>
                <xdr:col>8</xdr:col>
                <xdr:colOff>161925</xdr:colOff>
                <xdr:row>27</xdr:row>
                <xdr:rowOff>19050</xdr:rowOff>
              </from>
              <to>
                <xdr:col>10</xdr:col>
                <xdr:colOff>704850</xdr:colOff>
                <xdr:row>29</xdr:row>
                <xdr:rowOff>28575</xdr:rowOff>
              </to>
            </anchor>
          </objectPr>
        </oleObject>
      </mc:Choice>
      <mc:Fallback>
        <oleObject progId="Equation.3" shapeId="89091" r:id="rId8"/>
      </mc:Fallback>
    </mc:AlternateContent>
    <mc:AlternateContent xmlns:mc="http://schemas.openxmlformats.org/markup-compatibility/2006">
      <mc:Choice Requires="x14">
        <oleObject progId="Equation.3" shapeId="89092" r:id="rId10">
          <objectPr defaultSize="0" r:id="rId11">
            <anchor moveWithCells="1">
              <from>
                <xdr:col>8</xdr:col>
                <xdr:colOff>133350</xdr:colOff>
                <xdr:row>12</xdr:row>
                <xdr:rowOff>0</xdr:rowOff>
              </from>
              <to>
                <xdr:col>14</xdr:col>
                <xdr:colOff>180975</xdr:colOff>
                <xdr:row>14</xdr:row>
                <xdr:rowOff>38100</xdr:rowOff>
              </to>
            </anchor>
          </objectPr>
        </oleObject>
      </mc:Choice>
      <mc:Fallback>
        <oleObject progId="Equation.3" shapeId="89092" r:id="rId10"/>
      </mc:Fallback>
    </mc:AlternateContent>
    <mc:AlternateContent xmlns:mc="http://schemas.openxmlformats.org/markup-compatibility/2006">
      <mc:Choice Requires="x14">
        <oleObject progId="Equation.3" shapeId="89093" r:id="rId12">
          <objectPr defaultSize="0" r:id="rId13">
            <anchor moveWithCells="1">
              <from>
                <xdr:col>8</xdr:col>
                <xdr:colOff>142875</xdr:colOff>
                <xdr:row>16</xdr:row>
                <xdr:rowOff>95250</xdr:rowOff>
              </from>
              <to>
                <xdr:col>14</xdr:col>
                <xdr:colOff>257175</xdr:colOff>
                <xdr:row>18</xdr:row>
                <xdr:rowOff>133350</xdr:rowOff>
              </to>
            </anchor>
          </objectPr>
        </oleObject>
      </mc:Choice>
      <mc:Fallback>
        <oleObject progId="Equation.3" shapeId="89093" r:id="rId12"/>
      </mc:Fallback>
    </mc:AlternateContent>
    <mc:AlternateContent xmlns:mc="http://schemas.openxmlformats.org/markup-compatibility/2006">
      <mc:Choice Requires="x14">
        <oleObject progId="Equation.3" shapeId="89094" r:id="rId14">
          <objectPr defaultSize="0" r:id="rId15">
            <anchor moveWithCells="1">
              <from>
                <xdr:col>8</xdr:col>
                <xdr:colOff>161925</xdr:colOff>
                <xdr:row>30</xdr:row>
                <xdr:rowOff>9525</xdr:rowOff>
              </from>
              <to>
                <xdr:col>11</xdr:col>
                <xdr:colOff>304800</xdr:colOff>
                <xdr:row>32</xdr:row>
                <xdr:rowOff>47625</xdr:rowOff>
              </to>
            </anchor>
          </objectPr>
        </oleObject>
      </mc:Choice>
      <mc:Fallback>
        <oleObject progId="Equation.3" shapeId="89094" r:id="rId14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80"/>
  <sheetViews>
    <sheetView topLeftCell="A37" zoomScaleNormal="100" workbookViewId="0">
      <selection activeCell="G71" sqref="G71"/>
    </sheetView>
  </sheetViews>
  <sheetFormatPr defaultRowHeight="15" x14ac:dyDescent="0.25"/>
  <cols>
    <col min="6" max="6" width="9.140625" style="2"/>
    <col min="11" max="11" width="12" bestFit="1" customWidth="1"/>
  </cols>
  <sheetData>
    <row r="1" spans="1:9" x14ac:dyDescent="0.25">
      <c r="A1" s="1" t="s">
        <v>0</v>
      </c>
      <c r="H1" t="s">
        <v>51</v>
      </c>
    </row>
    <row r="3" spans="1:9" x14ac:dyDescent="0.25">
      <c r="A3" s="1" t="s">
        <v>17</v>
      </c>
    </row>
    <row r="4" spans="1:9" x14ac:dyDescent="0.25">
      <c r="A4" s="1"/>
    </row>
    <row r="5" spans="1:9" x14ac:dyDescent="0.25">
      <c r="A5" s="1" t="s">
        <v>147</v>
      </c>
    </row>
    <row r="6" spans="1:9" x14ac:dyDescent="0.25">
      <c r="A6" s="1" t="s">
        <v>46</v>
      </c>
    </row>
    <row r="7" spans="1:9" x14ac:dyDescent="0.25">
      <c r="A7" s="9" t="s">
        <v>150</v>
      </c>
      <c r="F7" s="2" t="s">
        <v>142</v>
      </c>
      <c r="G7" s="8">
        <v>2000</v>
      </c>
      <c r="H7" t="s">
        <v>143</v>
      </c>
    </row>
    <row r="8" spans="1:9" x14ac:dyDescent="0.25">
      <c r="A8" s="9" t="s">
        <v>144</v>
      </c>
      <c r="F8" s="2" t="s">
        <v>27</v>
      </c>
      <c r="G8" s="8">
        <v>7000</v>
      </c>
    </row>
    <row r="9" spans="1:9" x14ac:dyDescent="0.25">
      <c r="A9" s="1" t="s">
        <v>23</v>
      </c>
      <c r="B9" s="1"/>
      <c r="C9" s="1"/>
      <c r="D9" s="1"/>
      <c r="E9" s="1"/>
      <c r="F9" s="5" t="s">
        <v>24</v>
      </c>
      <c r="G9" s="6">
        <f>G7*8*24/G8</f>
        <v>54.857142857142854</v>
      </c>
      <c r="H9" s="1" t="s">
        <v>25</v>
      </c>
    </row>
    <row r="10" spans="1:9" x14ac:dyDescent="0.25">
      <c r="A10" s="1" t="s">
        <v>30</v>
      </c>
      <c r="B10" s="1"/>
      <c r="C10" s="1"/>
      <c r="D10" s="1"/>
      <c r="E10" s="1"/>
      <c r="F10" s="5" t="s">
        <v>28</v>
      </c>
      <c r="G10" s="6">
        <f>CONVERT(G9,"us_pt","gal")</f>
        <v>6.8571428571428568</v>
      </c>
      <c r="H10" s="1" t="s">
        <v>29</v>
      </c>
    </row>
    <row r="11" spans="1:9" x14ac:dyDescent="0.25">
      <c r="A11" s="1"/>
    </row>
    <row r="12" spans="1:9" x14ac:dyDescent="0.25">
      <c r="A12" s="1" t="s">
        <v>146</v>
      </c>
    </row>
    <row r="13" spans="1:9" x14ac:dyDescent="0.25">
      <c r="A13" t="s">
        <v>1</v>
      </c>
      <c r="F13" s="2" t="s">
        <v>2</v>
      </c>
      <c r="G13" s="7">
        <v>17</v>
      </c>
      <c r="H13" t="s">
        <v>3</v>
      </c>
    </row>
    <row r="14" spans="1:9" x14ac:dyDescent="0.25">
      <c r="A14" t="s">
        <v>4</v>
      </c>
      <c r="F14" s="2" t="s">
        <v>5</v>
      </c>
      <c r="G14" s="8">
        <v>19</v>
      </c>
      <c r="H14" t="s">
        <v>3</v>
      </c>
    </row>
    <row r="15" spans="1:9" x14ac:dyDescent="0.25">
      <c r="A15" t="s">
        <v>6</v>
      </c>
      <c r="F15" s="2" t="s">
        <v>7</v>
      </c>
      <c r="G15" s="8">
        <v>300</v>
      </c>
      <c r="H15" t="s">
        <v>8</v>
      </c>
    </row>
    <row r="16" spans="1:9" x14ac:dyDescent="0.25">
      <c r="A16" t="s">
        <v>70</v>
      </c>
      <c r="F16" s="2" t="s">
        <v>18</v>
      </c>
      <c r="G16" s="8">
        <v>2</v>
      </c>
      <c r="H16" t="s">
        <v>19</v>
      </c>
      <c r="I16" t="s">
        <v>69</v>
      </c>
    </row>
    <row r="17" spans="1:8" x14ac:dyDescent="0.25">
      <c r="A17" t="s">
        <v>26</v>
      </c>
      <c r="F17" s="2" t="s">
        <v>149</v>
      </c>
      <c r="G17" s="8">
        <v>6</v>
      </c>
      <c r="H17" t="s">
        <v>31</v>
      </c>
    </row>
    <row r="18" spans="1:8" x14ac:dyDescent="0.25">
      <c r="A18" t="s">
        <v>9</v>
      </c>
      <c r="F18" s="2" t="s">
        <v>10</v>
      </c>
      <c r="G18">
        <v>2E-3</v>
      </c>
      <c r="H18" t="s">
        <v>3</v>
      </c>
    </row>
    <row r="19" spans="1:8" x14ac:dyDescent="0.25">
      <c r="D19" t="s">
        <v>11</v>
      </c>
      <c r="F19" s="2" t="s">
        <v>10</v>
      </c>
      <c r="G19">
        <f>G18*1000</f>
        <v>2</v>
      </c>
      <c r="H19" t="s">
        <v>13</v>
      </c>
    </row>
    <row r="20" spans="1:8" x14ac:dyDescent="0.25">
      <c r="D20" t="s">
        <v>11</v>
      </c>
      <c r="F20" s="2" t="s">
        <v>10</v>
      </c>
      <c r="G20">
        <f>G18/12</f>
        <v>1.6666666666666666E-4</v>
      </c>
      <c r="H20" t="s">
        <v>12</v>
      </c>
    </row>
    <row r="21" spans="1:8" x14ac:dyDescent="0.25">
      <c r="A21" t="s">
        <v>14</v>
      </c>
      <c r="F21" s="2" t="s">
        <v>15</v>
      </c>
      <c r="G21" s="3">
        <v>2000000</v>
      </c>
      <c r="H21" t="s">
        <v>16</v>
      </c>
    </row>
    <row r="22" spans="1:8" x14ac:dyDescent="0.25">
      <c r="A22" t="s">
        <v>20</v>
      </c>
      <c r="G22">
        <v>8</v>
      </c>
      <c r="H22" t="s">
        <v>22</v>
      </c>
    </row>
    <row r="23" spans="1:8" x14ac:dyDescent="0.25">
      <c r="A23" s="1" t="s">
        <v>23</v>
      </c>
      <c r="B23" s="1"/>
      <c r="C23" s="1"/>
      <c r="D23" s="1"/>
      <c r="E23" s="1"/>
      <c r="F23" s="5" t="s">
        <v>24</v>
      </c>
      <c r="G23" s="6">
        <f>PI()*G13*G14*G15*G16*G17*60*24/(144*G21)</f>
        <v>18.265219687971058</v>
      </c>
      <c r="H23" s="1" t="s">
        <v>25</v>
      </c>
    </row>
    <row r="24" spans="1:8" x14ac:dyDescent="0.25">
      <c r="A24" s="1" t="s">
        <v>30</v>
      </c>
      <c r="B24" s="1"/>
      <c r="C24" s="1"/>
      <c r="D24" s="1"/>
      <c r="E24" s="1"/>
      <c r="F24" s="5" t="s">
        <v>28</v>
      </c>
      <c r="G24" s="6">
        <f>PI()*G13*G14*G15*G16*G17*60*24/(144*G21*G22)</f>
        <v>2.2831524609963822</v>
      </c>
      <c r="H24" s="1" t="s">
        <v>29</v>
      </c>
    </row>
    <row r="25" spans="1:8" x14ac:dyDescent="0.25">
      <c r="A25" s="1"/>
      <c r="B25" s="1"/>
      <c r="C25" s="1"/>
      <c r="D25" s="1"/>
      <c r="E25" s="1"/>
      <c r="F25" s="5"/>
      <c r="G25" s="6"/>
      <c r="H25" s="1"/>
    </row>
    <row r="26" spans="1:8" x14ac:dyDescent="0.25">
      <c r="A26" s="1" t="s">
        <v>147</v>
      </c>
      <c r="B26" s="1"/>
      <c r="C26" s="1"/>
      <c r="D26" s="1"/>
      <c r="E26" s="1"/>
      <c r="F26" s="5"/>
      <c r="G26" s="6"/>
      <c r="H26" s="1"/>
    </row>
    <row r="27" spans="1:8" x14ac:dyDescent="0.25">
      <c r="A27" s="1" t="s">
        <v>47</v>
      </c>
    </row>
    <row r="28" spans="1:8" x14ac:dyDescent="0.25">
      <c r="A28" t="s">
        <v>1</v>
      </c>
      <c r="F28" s="2" t="s">
        <v>2</v>
      </c>
      <c r="G28" s="7">
        <v>13</v>
      </c>
      <c r="H28" t="s">
        <v>3</v>
      </c>
    </row>
    <row r="29" spans="1:8" x14ac:dyDescent="0.25">
      <c r="A29" t="s">
        <v>4</v>
      </c>
      <c r="F29" s="2" t="s">
        <v>5</v>
      </c>
      <c r="G29" s="8">
        <v>19</v>
      </c>
      <c r="H29" t="s">
        <v>3</v>
      </c>
    </row>
    <row r="30" spans="1:8" x14ac:dyDescent="0.25">
      <c r="A30" t="s">
        <v>6</v>
      </c>
      <c r="F30" s="2" t="s">
        <v>7</v>
      </c>
      <c r="G30" s="8">
        <v>300</v>
      </c>
      <c r="H30" t="s">
        <v>8</v>
      </c>
    </row>
    <row r="31" spans="1:8" x14ac:dyDescent="0.25">
      <c r="A31" t="s">
        <v>26</v>
      </c>
      <c r="F31" s="2" t="s">
        <v>149</v>
      </c>
      <c r="G31" s="8">
        <v>3</v>
      </c>
      <c r="H31" t="s">
        <v>31</v>
      </c>
    </row>
    <row r="32" spans="1:8" x14ac:dyDescent="0.25">
      <c r="A32" t="s">
        <v>148</v>
      </c>
      <c r="F32" s="2" t="s">
        <v>27</v>
      </c>
      <c r="G32" s="8">
        <f>1/(PI()*2*60*24/(12*12*2000000))</f>
        <v>31830.988618379073</v>
      </c>
    </row>
    <row r="33" spans="1:9" x14ac:dyDescent="0.25">
      <c r="A33" s="1" t="s">
        <v>23</v>
      </c>
      <c r="B33" s="1"/>
      <c r="C33" s="1"/>
      <c r="D33" s="1"/>
      <c r="E33" s="1"/>
      <c r="F33" s="5" t="s">
        <v>24</v>
      </c>
      <c r="G33" s="6">
        <f>G28*G29*G30*G31/G32</f>
        <v>6.9837604689301092</v>
      </c>
      <c r="H33" s="1" t="s">
        <v>25</v>
      </c>
    </row>
    <row r="34" spans="1:9" x14ac:dyDescent="0.25">
      <c r="A34" s="1" t="s">
        <v>30</v>
      </c>
      <c r="B34" s="1"/>
      <c r="C34" s="1"/>
      <c r="D34" s="1"/>
      <c r="E34" s="1"/>
      <c r="F34" s="5" t="s">
        <v>28</v>
      </c>
      <c r="G34" s="6">
        <f>CONVERT(G33,"us_pt","gal")</f>
        <v>0.87297005861626364</v>
      </c>
      <c r="H34" s="1" t="s">
        <v>29</v>
      </c>
    </row>
    <row r="35" spans="1:9" x14ac:dyDescent="0.25">
      <c r="A35" s="1"/>
      <c r="B35" s="1"/>
      <c r="C35" s="1"/>
      <c r="D35" s="1"/>
      <c r="E35" s="1"/>
      <c r="F35" s="5"/>
      <c r="G35" s="6"/>
      <c r="H35" s="1"/>
    </row>
    <row r="36" spans="1:9" x14ac:dyDescent="0.25">
      <c r="A36" s="1" t="s">
        <v>146</v>
      </c>
      <c r="B36" s="1"/>
      <c r="C36" s="1"/>
      <c r="D36" s="1"/>
      <c r="E36" s="1"/>
      <c r="F36" s="5"/>
      <c r="G36" s="6"/>
      <c r="H36" s="1"/>
    </row>
    <row r="37" spans="1:9" x14ac:dyDescent="0.25">
      <c r="A37" s="1" t="s">
        <v>47</v>
      </c>
    </row>
    <row r="38" spans="1:9" x14ac:dyDescent="0.25">
      <c r="A38" t="s">
        <v>1</v>
      </c>
      <c r="F38" s="2" t="s">
        <v>2</v>
      </c>
      <c r="G38" s="7">
        <f>G28</f>
        <v>13</v>
      </c>
      <c r="H38" t="s">
        <v>3</v>
      </c>
    </row>
    <row r="39" spans="1:9" x14ac:dyDescent="0.25">
      <c r="A39" t="s">
        <v>4</v>
      </c>
      <c r="F39" s="2" t="s">
        <v>5</v>
      </c>
      <c r="G39" s="8">
        <f>G29</f>
        <v>19</v>
      </c>
      <c r="H39" t="s">
        <v>3</v>
      </c>
    </row>
    <row r="40" spans="1:9" x14ac:dyDescent="0.25">
      <c r="A40" t="s">
        <v>6</v>
      </c>
      <c r="F40" s="2" t="s">
        <v>7</v>
      </c>
      <c r="G40" s="8">
        <f>G30</f>
        <v>300</v>
      </c>
      <c r="H40" t="s">
        <v>8</v>
      </c>
    </row>
    <row r="41" spans="1:9" x14ac:dyDescent="0.25">
      <c r="A41" t="s">
        <v>70</v>
      </c>
      <c r="F41" s="2" t="s">
        <v>18</v>
      </c>
      <c r="G41" s="8">
        <v>2</v>
      </c>
      <c r="H41" t="s">
        <v>19</v>
      </c>
      <c r="I41" t="s">
        <v>69</v>
      </c>
    </row>
    <row r="42" spans="1:9" x14ac:dyDescent="0.25">
      <c r="A42" t="s">
        <v>26</v>
      </c>
      <c r="F42" s="2" t="s">
        <v>27</v>
      </c>
      <c r="G42" s="8">
        <f>G31</f>
        <v>3</v>
      </c>
      <c r="H42" t="s">
        <v>31</v>
      </c>
    </row>
    <row r="43" spans="1:9" x14ac:dyDescent="0.25">
      <c r="A43" t="s">
        <v>9</v>
      </c>
      <c r="F43" s="2" t="s">
        <v>10</v>
      </c>
      <c r="G43">
        <v>2E-3</v>
      </c>
      <c r="H43" t="s">
        <v>3</v>
      </c>
    </row>
    <row r="44" spans="1:9" x14ac:dyDescent="0.25">
      <c r="D44" t="s">
        <v>11</v>
      </c>
      <c r="F44" s="2" t="s">
        <v>10</v>
      </c>
      <c r="G44">
        <f>G43*1000</f>
        <v>2</v>
      </c>
      <c r="H44" t="s">
        <v>13</v>
      </c>
    </row>
    <row r="45" spans="1:9" x14ac:dyDescent="0.25">
      <c r="D45" t="s">
        <v>11</v>
      </c>
      <c r="F45" s="2" t="s">
        <v>10</v>
      </c>
      <c r="G45">
        <f>G43/12</f>
        <v>1.6666666666666666E-4</v>
      </c>
      <c r="H45" t="s">
        <v>12</v>
      </c>
    </row>
    <row r="46" spans="1:9" x14ac:dyDescent="0.25">
      <c r="A46" t="s">
        <v>14</v>
      </c>
      <c r="F46" s="2" t="s">
        <v>15</v>
      </c>
      <c r="G46" s="3">
        <v>2000000</v>
      </c>
      <c r="H46" t="s">
        <v>16</v>
      </c>
    </row>
    <row r="47" spans="1:9" x14ac:dyDescent="0.25">
      <c r="A47" t="s">
        <v>20</v>
      </c>
      <c r="F47" s="2" t="s">
        <v>21</v>
      </c>
      <c r="G47">
        <v>8</v>
      </c>
      <c r="H47" t="s">
        <v>22</v>
      </c>
    </row>
    <row r="48" spans="1:9" x14ac:dyDescent="0.25">
      <c r="A48" s="1" t="s">
        <v>23</v>
      </c>
      <c r="B48" s="1"/>
      <c r="C48" s="1"/>
      <c r="D48" s="1"/>
      <c r="E48" s="1"/>
      <c r="F48" s="5" t="s">
        <v>24</v>
      </c>
      <c r="G48" s="6">
        <f>PI()*G38*G39*G40*G41*G42*60*24/(144*G46)</f>
        <v>6.98376046893011</v>
      </c>
      <c r="H48" s="1" t="s">
        <v>25</v>
      </c>
    </row>
    <row r="49" spans="1:10" x14ac:dyDescent="0.25">
      <c r="A49" s="1" t="s">
        <v>30</v>
      </c>
      <c r="B49" s="1"/>
      <c r="C49" s="1"/>
      <c r="D49" s="1"/>
      <c r="E49" s="1"/>
      <c r="F49" s="5" t="s">
        <v>28</v>
      </c>
      <c r="G49" s="6">
        <f>PI()*G38*G39*G40*G41*G42*60*24/(144*G46*G47)</f>
        <v>0.87297005861626376</v>
      </c>
      <c r="H49" s="1" t="s">
        <v>29</v>
      </c>
    </row>
    <row r="50" spans="1:10" x14ac:dyDescent="0.25">
      <c r="A50" s="1"/>
      <c r="B50" s="1"/>
      <c r="C50" s="1"/>
      <c r="D50" s="1"/>
      <c r="E50" s="1"/>
      <c r="F50" s="5"/>
      <c r="G50" s="6"/>
      <c r="H50" s="1"/>
    </row>
    <row r="51" spans="1:10" x14ac:dyDescent="0.25">
      <c r="A51" s="1" t="s">
        <v>146</v>
      </c>
      <c r="B51" s="1"/>
      <c r="C51" s="1"/>
      <c r="D51" s="1"/>
      <c r="E51" s="1"/>
      <c r="F51" s="5"/>
      <c r="G51" s="6"/>
      <c r="H51" s="1"/>
    </row>
    <row r="52" spans="1:10" x14ac:dyDescent="0.25">
      <c r="A52" s="1" t="s">
        <v>52</v>
      </c>
      <c r="B52" s="1"/>
      <c r="C52" s="1"/>
      <c r="D52" s="1"/>
      <c r="E52" s="1"/>
      <c r="F52" s="5"/>
      <c r="G52" s="6"/>
      <c r="H52" s="1"/>
    </row>
    <row r="53" spans="1:10" x14ac:dyDescent="0.25">
      <c r="A53" s="9" t="s">
        <v>53</v>
      </c>
      <c r="B53" s="1"/>
      <c r="C53" s="1"/>
      <c r="D53" s="1"/>
      <c r="E53" s="1"/>
      <c r="F53" s="2" t="s">
        <v>33</v>
      </c>
      <c r="G53" s="10">
        <v>3.5</v>
      </c>
      <c r="H53" s="9" t="s">
        <v>3</v>
      </c>
    </row>
    <row r="54" spans="1:10" x14ac:dyDescent="0.25">
      <c r="A54" s="1" t="s">
        <v>23</v>
      </c>
      <c r="F54" s="5" t="s">
        <v>24</v>
      </c>
      <c r="G54" s="1">
        <f>IF(G53=1.125,0.9,IF(G53=1.5,1.25,IF(G53=2,1.5,IF(G53=2.5,1.75,1.75))))</f>
        <v>1.75</v>
      </c>
      <c r="H54" s="1" t="s">
        <v>25</v>
      </c>
    </row>
    <row r="55" spans="1:10" x14ac:dyDescent="0.25">
      <c r="A55" s="1" t="s">
        <v>30</v>
      </c>
      <c r="B55" s="1"/>
      <c r="C55" s="1"/>
      <c r="D55" s="1"/>
      <c r="E55" s="1"/>
      <c r="F55" s="5" t="s">
        <v>28</v>
      </c>
      <c r="G55" s="6">
        <f>G54/8</f>
        <v>0.21875</v>
      </c>
      <c r="H55" s="1" t="s">
        <v>29</v>
      </c>
    </row>
    <row r="56" spans="1:10" x14ac:dyDescent="0.25">
      <c r="A56" s="1"/>
      <c r="B56" s="1"/>
      <c r="C56" s="1"/>
      <c r="D56" s="1"/>
      <c r="E56" s="1"/>
      <c r="F56" s="5"/>
      <c r="G56" s="6"/>
      <c r="H56" s="1"/>
    </row>
    <row r="57" spans="1:10" x14ac:dyDescent="0.25">
      <c r="A57" s="1" t="s">
        <v>40</v>
      </c>
    </row>
    <row r="58" spans="1:10" x14ac:dyDescent="0.25">
      <c r="A58" s="1" t="s">
        <v>46</v>
      </c>
    </row>
    <row r="59" spans="1:10" x14ac:dyDescent="0.25">
      <c r="A59" s="9" t="s">
        <v>32</v>
      </c>
      <c r="F59" s="2" t="s">
        <v>33</v>
      </c>
      <c r="G59" s="8">
        <v>0.14399999999999999</v>
      </c>
      <c r="H59" t="s">
        <v>39</v>
      </c>
      <c r="I59" t="s">
        <v>58</v>
      </c>
    </row>
    <row r="60" spans="1:10" x14ac:dyDescent="0.25">
      <c r="A60" s="9" t="s">
        <v>34</v>
      </c>
      <c r="G60">
        <f>231.001</f>
        <v>231.001</v>
      </c>
      <c r="H60" t="s">
        <v>35</v>
      </c>
      <c r="J60" s="1"/>
    </row>
    <row r="61" spans="1:10" x14ac:dyDescent="0.25">
      <c r="A61" s="9" t="s">
        <v>37</v>
      </c>
      <c r="G61">
        <f>60*60*24</f>
        <v>86400</v>
      </c>
      <c r="H61" t="s">
        <v>38</v>
      </c>
    </row>
    <row r="62" spans="1:10" x14ac:dyDescent="0.25">
      <c r="A62" s="9" t="s">
        <v>41</v>
      </c>
      <c r="F62" s="2" t="s">
        <v>36</v>
      </c>
      <c r="G62" s="8">
        <v>510</v>
      </c>
      <c r="H62" t="s">
        <v>78</v>
      </c>
      <c r="I62" t="s">
        <v>45</v>
      </c>
    </row>
    <row r="63" spans="1:10" x14ac:dyDescent="0.25">
      <c r="A63" s="1" t="s">
        <v>23</v>
      </c>
      <c r="B63" s="1"/>
      <c r="C63" s="1"/>
      <c r="D63" s="1"/>
      <c r="E63" s="1"/>
      <c r="F63" s="5" t="s">
        <v>24</v>
      </c>
      <c r="G63" s="6">
        <f>G64*8</f>
        <v>84.485501336001349</v>
      </c>
      <c r="H63" s="1" t="s">
        <v>25</v>
      </c>
    </row>
    <row r="64" spans="1:10" x14ac:dyDescent="0.25">
      <c r="A64" s="1" t="s">
        <v>30</v>
      </c>
      <c r="B64" s="1"/>
      <c r="C64" s="1"/>
      <c r="D64" s="1"/>
      <c r="E64" s="1"/>
      <c r="F64" s="5" t="s">
        <v>28</v>
      </c>
      <c r="G64" s="6">
        <f>(G59/G60/(G62/100))*60*60*24</f>
        <v>10.560687667000169</v>
      </c>
      <c r="H64" s="1" t="s">
        <v>29</v>
      </c>
      <c r="I64" t="s">
        <v>43</v>
      </c>
    </row>
    <row r="65" spans="1:10" x14ac:dyDescent="0.25">
      <c r="A65" s="9" t="s">
        <v>42</v>
      </c>
      <c r="G65">
        <f>(G40/60)*(G62/100)</f>
        <v>25.5</v>
      </c>
      <c r="H65" t="s">
        <v>29</v>
      </c>
      <c r="I65" t="s">
        <v>44</v>
      </c>
    </row>
    <row r="67" spans="1:10" x14ac:dyDescent="0.25">
      <c r="A67" s="1" t="s">
        <v>47</v>
      </c>
    </row>
    <row r="68" spans="1:10" x14ac:dyDescent="0.25">
      <c r="A68" s="9" t="s">
        <v>32</v>
      </c>
      <c r="F68" s="2" t="s">
        <v>33</v>
      </c>
      <c r="G68" s="8">
        <v>7.1999999999999995E-2</v>
      </c>
      <c r="H68" t="s">
        <v>39</v>
      </c>
      <c r="I68" t="s">
        <v>59</v>
      </c>
    </row>
    <row r="69" spans="1:10" x14ac:dyDescent="0.25">
      <c r="A69" s="9" t="s">
        <v>34</v>
      </c>
      <c r="G69">
        <f>231.001</f>
        <v>231.001</v>
      </c>
      <c r="H69" t="s">
        <v>35</v>
      </c>
      <c r="J69" s="1"/>
    </row>
    <row r="70" spans="1:10" x14ac:dyDescent="0.25">
      <c r="A70" s="9" t="s">
        <v>37</v>
      </c>
      <c r="G70">
        <f>60*60*24</f>
        <v>86400</v>
      </c>
      <c r="H70" t="s">
        <v>38</v>
      </c>
    </row>
    <row r="71" spans="1:10" x14ac:dyDescent="0.25">
      <c r="A71" s="9" t="s">
        <v>41</v>
      </c>
      <c r="F71" s="2" t="s">
        <v>36</v>
      </c>
      <c r="G71" s="8">
        <v>2130</v>
      </c>
      <c r="H71" t="s">
        <v>78</v>
      </c>
      <c r="I71" t="s">
        <v>49</v>
      </c>
    </row>
    <row r="72" spans="1:10" x14ac:dyDescent="0.25">
      <c r="A72" s="1" t="s">
        <v>23</v>
      </c>
      <c r="B72" s="1"/>
      <c r="C72" s="1"/>
      <c r="D72" s="1"/>
      <c r="E72" s="1"/>
      <c r="F72" s="5" t="s">
        <v>24</v>
      </c>
      <c r="G72" s="6">
        <f>G73*8</f>
        <v>10.114461427549456</v>
      </c>
      <c r="H72" s="1" t="s">
        <v>25</v>
      </c>
    </row>
    <row r="73" spans="1:10" x14ac:dyDescent="0.25">
      <c r="A73" s="1" t="s">
        <v>30</v>
      </c>
      <c r="B73" s="1"/>
      <c r="C73" s="1"/>
      <c r="D73" s="1"/>
      <c r="E73" s="1"/>
      <c r="F73" s="5" t="s">
        <v>28</v>
      </c>
      <c r="G73" s="6">
        <f>(G68/G69/(G71/100))*60*60*24</f>
        <v>1.264307678443682</v>
      </c>
      <c r="H73" s="1" t="s">
        <v>29</v>
      </c>
      <c r="I73" t="s">
        <v>48</v>
      </c>
    </row>
    <row r="74" spans="1:10" x14ac:dyDescent="0.25">
      <c r="A74" s="9" t="s">
        <v>42</v>
      </c>
      <c r="G74" s="4">
        <f>(G40/60)*(G71/100)</f>
        <v>106.5</v>
      </c>
      <c r="H74" t="s">
        <v>29</v>
      </c>
      <c r="I74" t="s">
        <v>50</v>
      </c>
    </row>
    <row r="76" spans="1:10" x14ac:dyDescent="0.25">
      <c r="A76" s="1" t="s">
        <v>52</v>
      </c>
      <c r="B76" s="1"/>
      <c r="C76" s="1"/>
      <c r="D76" s="1"/>
      <c r="E76" s="1"/>
      <c r="F76" s="5"/>
      <c r="G76" s="6"/>
      <c r="H76" s="1"/>
    </row>
    <row r="77" spans="1:10" x14ac:dyDescent="0.25">
      <c r="A77" s="9" t="s">
        <v>54</v>
      </c>
      <c r="B77" s="1"/>
      <c r="C77" s="1"/>
      <c r="D77" s="1"/>
      <c r="E77" s="1"/>
      <c r="F77" s="2" t="s">
        <v>56</v>
      </c>
      <c r="G77" s="10">
        <v>4</v>
      </c>
      <c r="H77" s="9" t="s">
        <v>57</v>
      </c>
      <c r="I77" t="s">
        <v>55</v>
      </c>
    </row>
    <row r="78" spans="1:10" x14ac:dyDescent="0.25">
      <c r="A78" s="9" t="s">
        <v>32</v>
      </c>
      <c r="F78" s="2" t="s">
        <v>33</v>
      </c>
      <c r="G78" s="8">
        <f>G68</f>
        <v>7.1999999999999995E-2</v>
      </c>
      <c r="H78" t="s">
        <v>39</v>
      </c>
      <c r="I78" t="s">
        <v>59</v>
      </c>
    </row>
    <row r="79" spans="1:10" x14ac:dyDescent="0.25">
      <c r="A79" s="1" t="s">
        <v>23</v>
      </c>
      <c r="F79" s="5" t="s">
        <v>24</v>
      </c>
      <c r="G79" s="6">
        <f>G80*8</f>
        <v>1.9239935950253222</v>
      </c>
      <c r="H79" s="1" t="s">
        <v>25</v>
      </c>
    </row>
    <row r="80" spans="1:10" x14ac:dyDescent="0.25">
      <c r="A80" s="1" t="s">
        <v>30</v>
      </c>
      <c r="B80" s="1"/>
      <c r="C80" s="1"/>
      <c r="D80" s="1"/>
      <c r="E80" s="1"/>
      <c r="F80" s="5" t="s">
        <v>28</v>
      </c>
      <c r="G80" s="6">
        <f>G77/G78/G69</f>
        <v>0.24049919937816527</v>
      </c>
      <c r="H80" s="1" t="s">
        <v>29</v>
      </c>
      <c r="I80" t="s">
        <v>60</v>
      </c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84993" r:id="rId4">
          <objectPr defaultSize="0" autoPict="0" r:id="rId5">
            <anchor moveWithCells="1">
              <from>
                <xdr:col>9</xdr:col>
                <xdr:colOff>104775</xdr:colOff>
                <xdr:row>61</xdr:row>
                <xdr:rowOff>114300</xdr:rowOff>
              </from>
              <to>
                <xdr:col>11</xdr:col>
                <xdr:colOff>85725</xdr:colOff>
                <xdr:row>67</xdr:row>
                <xdr:rowOff>123825</xdr:rowOff>
              </to>
            </anchor>
          </objectPr>
        </oleObject>
      </mc:Choice>
      <mc:Fallback>
        <oleObject progId="Equation.3" shapeId="84993" r:id="rId4"/>
      </mc:Fallback>
    </mc:AlternateContent>
    <mc:AlternateContent xmlns:mc="http://schemas.openxmlformats.org/markup-compatibility/2006">
      <mc:Choice Requires="x14">
        <oleObject progId="Equation.3" shapeId="84994" r:id="rId6">
          <objectPr defaultSize="0" r:id="rId7">
            <anchor moveWithCells="1">
              <from>
                <xdr:col>8</xdr:col>
                <xdr:colOff>161925</xdr:colOff>
                <xdr:row>6</xdr:row>
                <xdr:rowOff>9525</xdr:rowOff>
              </from>
              <to>
                <xdr:col>10</xdr:col>
                <xdr:colOff>285750</xdr:colOff>
                <xdr:row>8</xdr:row>
                <xdr:rowOff>19050</xdr:rowOff>
              </to>
            </anchor>
          </objectPr>
        </oleObject>
      </mc:Choice>
      <mc:Fallback>
        <oleObject progId="Equation.3" shapeId="84994" r:id="rId6"/>
      </mc:Fallback>
    </mc:AlternateContent>
    <mc:AlternateContent xmlns:mc="http://schemas.openxmlformats.org/markup-compatibility/2006">
      <mc:Choice Requires="x14">
        <oleObject progId="Equation.3" shapeId="84995" r:id="rId8">
          <objectPr defaultSize="0" r:id="rId9">
            <anchor moveWithCells="1">
              <from>
                <xdr:col>8</xdr:col>
                <xdr:colOff>161925</xdr:colOff>
                <xdr:row>27</xdr:row>
                <xdr:rowOff>19050</xdr:rowOff>
              </from>
              <to>
                <xdr:col>10</xdr:col>
                <xdr:colOff>704850</xdr:colOff>
                <xdr:row>29</xdr:row>
                <xdr:rowOff>28575</xdr:rowOff>
              </to>
            </anchor>
          </objectPr>
        </oleObject>
      </mc:Choice>
      <mc:Fallback>
        <oleObject progId="Equation.3" shapeId="84995" r:id="rId8"/>
      </mc:Fallback>
    </mc:AlternateContent>
    <mc:AlternateContent xmlns:mc="http://schemas.openxmlformats.org/markup-compatibility/2006">
      <mc:Choice Requires="x14">
        <oleObject progId="Equation.3" shapeId="84996" r:id="rId10">
          <objectPr defaultSize="0" r:id="rId11">
            <anchor moveWithCells="1">
              <from>
                <xdr:col>8</xdr:col>
                <xdr:colOff>133350</xdr:colOff>
                <xdr:row>12</xdr:row>
                <xdr:rowOff>0</xdr:rowOff>
              </from>
              <to>
                <xdr:col>14</xdr:col>
                <xdr:colOff>180975</xdr:colOff>
                <xdr:row>14</xdr:row>
                <xdr:rowOff>38100</xdr:rowOff>
              </to>
            </anchor>
          </objectPr>
        </oleObject>
      </mc:Choice>
      <mc:Fallback>
        <oleObject progId="Equation.3" shapeId="84996" r:id="rId10"/>
      </mc:Fallback>
    </mc:AlternateContent>
    <mc:AlternateContent xmlns:mc="http://schemas.openxmlformats.org/markup-compatibility/2006">
      <mc:Choice Requires="x14">
        <oleObject progId="Equation.3" shapeId="84997" r:id="rId12">
          <objectPr defaultSize="0" r:id="rId13">
            <anchor moveWithCells="1">
              <from>
                <xdr:col>8</xdr:col>
                <xdr:colOff>142875</xdr:colOff>
                <xdr:row>16</xdr:row>
                <xdr:rowOff>95250</xdr:rowOff>
              </from>
              <to>
                <xdr:col>14</xdr:col>
                <xdr:colOff>257175</xdr:colOff>
                <xdr:row>18</xdr:row>
                <xdr:rowOff>133350</xdr:rowOff>
              </to>
            </anchor>
          </objectPr>
        </oleObject>
      </mc:Choice>
      <mc:Fallback>
        <oleObject progId="Equation.3" shapeId="84997" r:id="rId12"/>
      </mc:Fallback>
    </mc:AlternateContent>
    <mc:AlternateContent xmlns:mc="http://schemas.openxmlformats.org/markup-compatibility/2006">
      <mc:Choice Requires="x14">
        <oleObject progId="Equation.3" shapeId="84998" r:id="rId14">
          <objectPr defaultSize="0" r:id="rId15">
            <anchor moveWithCells="1">
              <from>
                <xdr:col>8</xdr:col>
                <xdr:colOff>161925</xdr:colOff>
                <xdr:row>30</xdr:row>
                <xdr:rowOff>9525</xdr:rowOff>
              </from>
              <to>
                <xdr:col>11</xdr:col>
                <xdr:colOff>304800</xdr:colOff>
                <xdr:row>32</xdr:row>
                <xdr:rowOff>47625</xdr:rowOff>
              </to>
            </anchor>
          </objectPr>
        </oleObject>
      </mc:Choice>
      <mc:Fallback>
        <oleObject progId="Equation.3" shapeId="84998" r:id="rId1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J80"/>
  <sheetViews>
    <sheetView tabSelected="1" zoomScaleNormal="100" workbookViewId="0">
      <selection activeCell="G7" sqref="G7"/>
    </sheetView>
  </sheetViews>
  <sheetFormatPr defaultRowHeight="15" x14ac:dyDescent="0.25"/>
  <cols>
    <col min="6" max="6" width="9.140625" style="2"/>
    <col min="11" max="11" width="12" bestFit="1" customWidth="1"/>
  </cols>
  <sheetData>
    <row r="1" spans="1:9" x14ac:dyDescent="0.25">
      <c r="A1" s="1" t="s">
        <v>0</v>
      </c>
      <c r="H1" t="s">
        <v>51</v>
      </c>
    </row>
    <row r="3" spans="1:9" x14ac:dyDescent="0.25">
      <c r="A3" s="1" t="s">
        <v>17</v>
      </c>
    </row>
    <row r="4" spans="1:9" x14ac:dyDescent="0.25">
      <c r="A4" s="1"/>
    </row>
    <row r="5" spans="1:9" x14ac:dyDescent="0.25">
      <c r="A5" s="1" t="s">
        <v>147</v>
      </c>
    </row>
    <row r="6" spans="1:9" x14ac:dyDescent="0.25">
      <c r="A6" s="1" t="s">
        <v>46</v>
      </c>
    </row>
    <row r="7" spans="1:9" x14ac:dyDescent="0.25">
      <c r="A7" s="9" t="s">
        <v>145</v>
      </c>
      <c r="F7" s="2" t="s">
        <v>142</v>
      </c>
      <c r="G7" s="8">
        <v>1500</v>
      </c>
      <c r="H7" t="s">
        <v>143</v>
      </c>
    </row>
    <row r="8" spans="1:9" x14ac:dyDescent="0.25">
      <c r="A8" s="9" t="s">
        <v>144</v>
      </c>
      <c r="F8" s="2" t="s">
        <v>27</v>
      </c>
      <c r="G8" s="8">
        <v>7000</v>
      </c>
    </row>
    <row r="9" spans="1:9" x14ac:dyDescent="0.25">
      <c r="A9" s="1" t="s">
        <v>23</v>
      </c>
      <c r="B9" s="1"/>
      <c r="C9" s="1"/>
      <c r="D9" s="1"/>
      <c r="E9" s="1"/>
      <c r="F9" s="5" t="s">
        <v>24</v>
      </c>
      <c r="G9" s="6">
        <f>G7*8*24/G8</f>
        <v>41.142857142857146</v>
      </c>
      <c r="H9" s="1" t="s">
        <v>25</v>
      </c>
    </row>
    <row r="10" spans="1:9" x14ac:dyDescent="0.25">
      <c r="A10" s="1" t="s">
        <v>30</v>
      </c>
      <c r="B10" s="1"/>
      <c r="C10" s="1"/>
      <c r="D10" s="1"/>
      <c r="E10" s="1"/>
      <c r="F10" s="5" t="s">
        <v>28</v>
      </c>
      <c r="G10" s="6">
        <f>CONVERT(G9,"us_pt","gal")</f>
        <v>5.1428571428571432</v>
      </c>
      <c r="H10" s="1" t="s">
        <v>29</v>
      </c>
    </row>
    <row r="11" spans="1:9" x14ac:dyDescent="0.25">
      <c r="A11" s="1"/>
    </row>
    <row r="12" spans="1:9" x14ac:dyDescent="0.25">
      <c r="A12" s="1" t="s">
        <v>146</v>
      </c>
    </row>
    <row r="13" spans="1:9" x14ac:dyDescent="0.25">
      <c r="A13" t="s">
        <v>1</v>
      </c>
      <c r="F13" s="2" t="s">
        <v>2</v>
      </c>
      <c r="G13" s="7">
        <v>18</v>
      </c>
      <c r="H13" t="s">
        <v>3</v>
      </c>
    </row>
    <row r="14" spans="1:9" x14ac:dyDescent="0.25">
      <c r="A14" t="s">
        <v>4</v>
      </c>
      <c r="F14" s="2" t="s">
        <v>5</v>
      </c>
      <c r="G14" s="8">
        <v>20</v>
      </c>
      <c r="H14" t="s">
        <v>3</v>
      </c>
    </row>
    <row r="15" spans="1:9" x14ac:dyDescent="0.25">
      <c r="A15" t="s">
        <v>6</v>
      </c>
      <c r="F15" s="2" t="s">
        <v>7</v>
      </c>
      <c r="G15" s="8">
        <v>250</v>
      </c>
      <c r="H15" t="s">
        <v>8</v>
      </c>
    </row>
    <row r="16" spans="1:9" x14ac:dyDescent="0.25">
      <c r="A16" t="s">
        <v>70</v>
      </c>
      <c r="F16" s="2" t="s">
        <v>18</v>
      </c>
      <c r="G16" s="8">
        <v>2</v>
      </c>
      <c r="H16" t="s">
        <v>19</v>
      </c>
      <c r="I16" t="s">
        <v>69</v>
      </c>
    </row>
    <row r="17" spans="1:8" x14ac:dyDescent="0.25">
      <c r="A17" t="s">
        <v>26</v>
      </c>
      <c r="F17" s="2" t="s">
        <v>149</v>
      </c>
      <c r="G17" s="8">
        <v>6</v>
      </c>
      <c r="H17" t="s">
        <v>31</v>
      </c>
    </row>
    <row r="18" spans="1:8" x14ac:dyDescent="0.25">
      <c r="A18" t="s">
        <v>9</v>
      </c>
      <c r="F18" s="2" t="s">
        <v>10</v>
      </c>
      <c r="G18">
        <v>2E-3</v>
      </c>
      <c r="H18" t="s">
        <v>3</v>
      </c>
    </row>
    <row r="19" spans="1:8" x14ac:dyDescent="0.25">
      <c r="D19" t="s">
        <v>11</v>
      </c>
      <c r="F19" s="2" t="s">
        <v>10</v>
      </c>
      <c r="G19">
        <f>G18*1000</f>
        <v>2</v>
      </c>
      <c r="H19" t="s">
        <v>13</v>
      </c>
    </row>
    <row r="20" spans="1:8" x14ac:dyDescent="0.25">
      <c r="D20" t="s">
        <v>11</v>
      </c>
      <c r="F20" s="2" t="s">
        <v>10</v>
      </c>
      <c r="G20">
        <f>G18/12</f>
        <v>1.6666666666666666E-4</v>
      </c>
      <c r="H20" t="s">
        <v>12</v>
      </c>
    </row>
    <row r="21" spans="1:8" x14ac:dyDescent="0.25">
      <c r="A21" t="s">
        <v>14</v>
      </c>
      <c r="F21" s="2" t="s">
        <v>15</v>
      </c>
      <c r="G21" s="3">
        <v>2000000</v>
      </c>
      <c r="H21" t="s">
        <v>16</v>
      </c>
    </row>
    <row r="22" spans="1:8" x14ac:dyDescent="0.25">
      <c r="A22" t="s">
        <v>20</v>
      </c>
      <c r="G22">
        <v>8</v>
      </c>
      <c r="H22" t="s">
        <v>22</v>
      </c>
    </row>
    <row r="23" spans="1:8" x14ac:dyDescent="0.25">
      <c r="A23" s="1" t="s">
        <v>23</v>
      </c>
      <c r="B23" s="1"/>
      <c r="C23" s="1"/>
      <c r="D23" s="1"/>
      <c r="E23" s="1"/>
      <c r="F23" s="5" t="s">
        <v>24</v>
      </c>
      <c r="G23" s="6">
        <f>PI()*G13*G14*G15*G16*G17*60*24/(144*G21)</f>
        <v>16.964600329384883</v>
      </c>
      <c r="H23" s="1" t="s">
        <v>25</v>
      </c>
    </row>
    <row r="24" spans="1:8" x14ac:dyDescent="0.25">
      <c r="A24" s="1" t="s">
        <v>30</v>
      </c>
      <c r="B24" s="1"/>
      <c r="C24" s="1"/>
      <c r="D24" s="1"/>
      <c r="E24" s="1"/>
      <c r="F24" s="5" t="s">
        <v>28</v>
      </c>
      <c r="G24" s="6">
        <f>PI()*G13*G14*G15*G16*G17*60*24/(144*G21*G22)</f>
        <v>2.1205750411731104</v>
      </c>
      <c r="H24" s="1" t="s">
        <v>29</v>
      </c>
    </row>
    <row r="25" spans="1:8" x14ac:dyDescent="0.25">
      <c r="A25" s="1"/>
      <c r="B25" s="1"/>
      <c r="C25" s="1"/>
      <c r="D25" s="1"/>
      <c r="E25" s="1"/>
      <c r="F25" s="5"/>
      <c r="G25" s="6"/>
      <c r="H25" s="1"/>
    </row>
    <row r="26" spans="1:8" x14ac:dyDescent="0.25">
      <c r="A26" s="1" t="s">
        <v>147</v>
      </c>
      <c r="B26" s="1"/>
      <c r="C26" s="1"/>
      <c r="D26" s="1"/>
      <c r="E26" s="1"/>
      <c r="F26" s="5"/>
      <c r="G26" s="6"/>
      <c r="H26" s="1"/>
    </row>
    <row r="27" spans="1:8" x14ac:dyDescent="0.25">
      <c r="A27" s="1" t="s">
        <v>47</v>
      </c>
    </row>
    <row r="28" spans="1:8" x14ac:dyDescent="0.25">
      <c r="A28" t="s">
        <v>1</v>
      </c>
      <c r="F28" s="2" t="s">
        <v>2</v>
      </c>
      <c r="G28" s="7">
        <v>12.064</v>
      </c>
      <c r="H28" t="s">
        <v>3</v>
      </c>
    </row>
    <row r="29" spans="1:8" x14ac:dyDescent="0.25">
      <c r="A29" t="s">
        <v>4</v>
      </c>
      <c r="F29" s="2" t="s">
        <v>5</v>
      </c>
      <c r="G29" s="8">
        <v>15</v>
      </c>
      <c r="H29" t="s">
        <v>3</v>
      </c>
    </row>
    <row r="30" spans="1:8" x14ac:dyDescent="0.25">
      <c r="A30" t="s">
        <v>6</v>
      </c>
      <c r="F30" s="2" t="s">
        <v>7</v>
      </c>
      <c r="G30" s="8">
        <v>250</v>
      </c>
      <c r="H30" t="s">
        <v>8</v>
      </c>
    </row>
    <row r="31" spans="1:8" x14ac:dyDescent="0.25">
      <c r="A31" t="s">
        <v>26</v>
      </c>
      <c r="F31" s="2" t="s">
        <v>149</v>
      </c>
      <c r="G31" s="8">
        <v>4</v>
      </c>
      <c r="H31" t="s">
        <v>31</v>
      </c>
    </row>
    <row r="32" spans="1:8" x14ac:dyDescent="0.25">
      <c r="A32" t="s">
        <v>148</v>
      </c>
      <c r="F32" s="2" t="s">
        <v>27</v>
      </c>
      <c r="G32" s="8">
        <f>1/(PI()*2*60*24/(12*12*2000000))</f>
        <v>31830.988618379073</v>
      </c>
    </row>
    <row r="33" spans="1:9" x14ac:dyDescent="0.25">
      <c r="A33" s="1" t="s">
        <v>23</v>
      </c>
      <c r="B33" s="1"/>
      <c r="C33" s="1"/>
      <c r="D33" s="1"/>
      <c r="E33" s="1"/>
      <c r="F33" s="5" t="s">
        <v>24</v>
      </c>
      <c r="G33" s="6">
        <f>G28*G29*G30*G31/G32</f>
        <v>5.6850260659360892</v>
      </c>
      <c r="H33" s="1" t="s">
        <v>25</v>
      </c>
    </row>
    <row r="34" spans="1:9" x14ac:dyDescent="0.25">
      <c r="A34" s="1" t="s">
        <v>30</v>
      </c>
      <c r="B34" s="1"/>
      <c r="C34" s="1"/>
      <c r="D34" s="1"/>
      <c r="E34" s="1"/>
      <c r="F34" s="5" t="s">
        <v>28</v>
      </c>
      <c r="G34" s="6">
        <f>CONVERT(G33,"us_pt","gal")</f>
        <v>0.71062825824201115</v>
      </c>
      <c r="H34" s="1" t="s">
        <v>29</v>
      </c>
    </row>
    <row r="35" spans="1:9" x14ac:dyDescent="0.25">
      <c r="A35" s="1"/>
      <c r="B35" s="1"/>
      <c r="C35" s="1"/>
      <c r="D35" s="1"/>
      <c r="E35" s="1"/>
      <c r="F35" s="5"/>
      <c r="G35" s="6"/>
      <c r="H35" s="1"/>
    </row>
    <row r="36" spans="1:9" x14ac:dyDescent="0.25">
      <c r="A36" s="1" t="s">
        <v>146</v>
      </c>
      <c r="B36" s="1"/>
      <c r="C36" s="1"/>
      <c r="D36" s="1"/>
      <c r="E36" s="1"/>
      <c r="F36" s="5"/>
      <c r="G36" s="6"/>
      <c r="H36" s="1"/>
    </row>
    <row r="37" spans="1:9" x14ac:dyDescent="0.25">
      <c r="A37" s="1" t="s">
        <v>47</v>
      </c>
    </row>
    <row r="38" spans="1:9" x14ac:dyDescent="0.25">
      <c r="A38" t="s">
        <v>1</v>
      </c>
      <c r="F38" s="2" t="s">
        <v>2</v>
      </c>
      <c r="G38" s="7">
        <v>15</v>
      </c>
      <c r="H38" t="s">
        <v>3</v>
      </c>
    </row>
    <row r="39" spans="1:9" x14ac:dyDescent="0.25">
      <c r="A39" t="s">
        <v>4</v>
      </c>
      <c r="F39" s="2" t="s">
        <v>5</v>
      </c>
      <c r="G39" s="8">
        <v>20</v>
      </c>
      <c r="H39" t="s">
        <v>3</v>
      </c>
    </row>
    <row r="40" spans="1:9" x14ac:dyDescent="0.25">
      <c r="A40" t="s">
        <v>6</v>
      </c>
      <c r="F40" s="2" t="s">
        <v>7</v>
      </c>
      <c r="G40" s="8">
        <v>250</v>
      </c>
      <c r="H40" t="s">
        <v>8</v>
      </c>
    </row>
    <row r="41" spans="1:9" x14ac:dyDescent="0.25">
      <c r="A41" t="s">
        <v>70</v>
      </c>
      <c r="F41" s="2" t="s">
        <v>18</v>
      </c>
      <c r="G41" s="8">
        <v>2</v>
      </c>
      <c r="H41" t="s">
        <v>19</v>
      </c>
      <c r="I41" t="s">
        <v>69</v>
      </c>
    </row>
    <row r="42" spans="1:9" x14ac:dyDescent="0.25">
      <c r="A42" t="s">
        <v>26</v>
      </c>
      <c r="F42" s="2" t="s">
        <v>27</v>
      </c>
      <c r="G42" s="8">
        <v>2</v>
      </c>
      <c r="H42" t="s">
        <v>31</v>
      </c>
    </row>
    <row r="43" spans="1:9" x14ac:dyDescent="0.25">
      <c r="A43" t="s">
        <v>9</v>
      </c>
      <c r="F43" s="2" t="s">
        <v>10</v>
      </c>
      <c r="G43">
        <v>2E-3</v>
      </c>
      <c r="H43" t="s">
        <v>3</v>
      </c>
    </row>
    <row r="44" spans="1:9" x14ac:dyDescent="0.25">
      <c r="D44" t="s">
        <v>11</v>
      </c>
      <c r="F44" s="2" t="s">
        <v>10</v>
      </c>
      <c r="G44">
        <f>G43*1000</f>
        <v>2</v>
      </c>
      <c r="H44" t="s">
        <v>13</v>
      </c>
    </row>
    <row r="45" spans="1:9" x14ac:dyDescent="0.25">
      <c r="D45" t="s">
        <v>11</v>
      </c>
      <c r="F45" s="2" t="s">
        <v>10</v>
      </c>
      <c r="G45">
        <f>G43/12</f>
        <v>1.6666666666666666E-4</v>
      </c>
      <c r="H45" t="s">
        <v>12</v>
      </c>
    </row>
    <row r="46" spans="1:9" x14ac:dyDescent="0.25">
      <c r="A46" t="s">
        <v>14</v>
      </c>
      <c r="F46" s="2" t="s">
        <v>15</v>
      </c>
      <c r="G46" s="3">
        <v>2000000</v>
      </c>
      <c r="H46" t="s">
        <v>16</v>
      </c>
    </row>
    <row r="47" spans="1:9" x14ac:dyDescent="0.25">
      <c r="A47" t="s">
        <v>20</v>
      </c>
      <c r="F47" s="2" t="s">
        <v>21</v>
      </c>
      <c r="G47">
        <v>8</v>
      </c>
      <c r="H47" t="s">
        <v>22</v>
      </c>
    </row>
    <row r="48" spans="1:9" x14ac:dyDescent="0.25">
      <c r="A48" s="1" t="s">
        <v>23</v>
      </c>
      <c r="B48" s="1"/>
      <c r="C48" s="1"/>
      <c r="D48" s="1"/>
      <c r="E48" s="1"/>
      <c r="F48" s="5" t="s">
        <v>24</v>
      </c>
      <c r="G48" s="6">
        <f>PI()*G38*G39*G40*G41*G42*60*24/(144*G46)</f>
        <v>4.7123889803846897</v>
      </c>
      <c r="H48" s="1" t="s">
        <v>25</v>
      </c>
    </row>
    <row r="49" spans="1:10" x14ac:dyDescent="0.25">
      <c r="A49" s="1" t="s">
        <v>30</v>
      </c>
      <c r="B49" s="1"/>
      <c r="C49" s="1"/>
      <c r="D49" s="1"/>
      <c r="E49" s="1"/>
      <c r="F49" s="5" t="s">
        <v>28</v>
      </c>
      <c r="G49" s="6">
        <f>PI()*G38*G39*G40*G41*G42*60*24/(144*G46*G47)</f>
        <v>0.58904862254808621</v>
      </c>
      <c r="H49" s="1" t="s">
        <v>29</v>
      </c>
    </row>
    <row r="50" spans="1:10" x14ac:dyDescent="0.25">
      <c r="A50" s="1"/>
      <c r="B50" s="1"/>
      <c r="C50" s="1"/>
      <c r="D50" s="1"/>
      <c r="E50" s="1"/>
      <c r="F50" s="5"/>
      <c r="G50" s="6"/>
      <c r="H50" s="1"/>
    </row>
    <row r="51" spans="1:10" x14ac:dyDescent="0.25">
      <c r="A51" s="1" t="s">
        <v>146</v>
      </c>
      <c r="B51" s="1"/>
      <c r="C51" s="1"/>
      <c r="D51" s="1"/>
      <c r="E51" s="1"/>
      <c r="F51" s="5"/>
      <c r="G51" s="6"/>
      <c r="H51" s="1"/>
    </row>
    <row r="52" spans="1:10" x14ac:dyDescent="0.25">
      <c r="A52" s="1" t="s">
        <v>52</v>
      </c>
      <c r="B52" s="1"/>
      <c r="C52" s="1"/>
      <c r="D52" s="1"/>
      <c r="E52" s="1"/>
      <c r="F52" s="5"/>
      <c r="G52" s="6"/>
      <c r="H52" s="1"/>
    </row>
    <row r="53" spans="1:10" x14ac:dyDescent="0.25">
      <c r="A53" s="9" t="s">
        <v>53</v>
      </c>
      <c r="B53" s="1"/>
      <c r="C53" s="1"/>
      <c r="D53" s="1"/>
      <c r="E53" s="1"/>
      <c r="F53" s="2" t="s">
        <v>33</v>
      </c>
      <c r="G53" s="10">
        <v>4</v>
      </c>
      <c r="H53" s="9" t="s">
        <v>3</v>
      </c>
    </row>
    <row r="54" spans="1:10" x14ac:dyDescent="0.25">
      <c r="A54" s="1" t="s">
        <v>23</v>
      </c>
      <c r="F54" s="5" t="s">
        <v>24</v>
      </c>
      <c r="G54" s="1">
        <f>IF(G53=1.125,0.9,IF(G53=1.5,1.25,IF(G53=2,1.5,IF(G53=2.5,1.75,1.75))))</f>
        <v>1.75</v>
      </c>
      <c r="H54" s="1" t="s">
        <v>25</v>
      </c>
    </row>
    <row r="55" spans="1:10" x14ac:dyDescent="0.25">
      <c r="A55" s="1" t="s">
        <v>30</v>
      </c>
      <c r="B55" s="1"/>
      <c r="C55" s="1"/>
      <c r="D55" s="1"/>
      <c r="E55" s="1"/>
      <c r="F55" s="5" t="s">
        <v>28</v>
      </c>
      <c r="G55" s="6">
        <f>G54/8</f>
        <v>0.21875</v>
      </c>
      <c r="H55" s="1" t="s">
        <v>29</v>
      </c>
    </row>
    <row r="56" spans="1:10" x14ac:dyDescent="0.25">
      <c r="A56" s="1"/>
      <c r="B56" s="1"/>
      <c r="C56" s="1"/>
      <c r="D56" s="1"/>
      <c r="E56" s="1"/>
      <c r="F56" s="5"/>
      <c r="G56" s="6"/>
      <c r="H56" s="1"/>
    </row>
    <row r="57" spans="1:10" x14ac:dyDescent="0.25">
      <c r="A57" s="1" t="s">
        <v>40</v>
      </c>
    </row>
    <row r="58" spans="1:10" x14ac:dyDescent="0.25">
      <c r="A58" s="1" t="s">
        <v>46</v>
      </c>
    </row>
    <row r="59" spans="1:10" x14ac:dyDescent="0.25">
      <c r="A59" s="9" t="s">
        <v>32</v>
      </c>
      <c r="F59" s="2" t="s">
        <v>33</v>
      </c>
      <c r="G59" s="8">
        <v>3.5999999999999997E-2</v>
      </c>
      <c r="H59" t="s">
        <v>39</v>
      </c>
      <c r="I59" t="s">
        <v>58</v>
      </c>
    </row>
    <row r="60" spans="1:10" x14ac:dyDescent="0.25">
      <c r="A60" s="9" t="s">
        <v>34</v>
      </c>
      <c r="G60">
        <f>231.001</f>
        <v>231.001</v>
      </c>
      <c r="H60" t="s">
        <v>35</v>
      </c>
    </row>
    <row r="61" spans="1:10" x14ac:dyDescent="0.25">
      <c r="A61" s="9" t="s">
        <v>37</v>
      </c>
      <c r="G61">
        <f>60*60*24</f>
        <v>86400</v>
      </c>
      <c r="H61" t="s">
        <v>38</v>
      </c>
      <c r="J61" s="1"/>
    </row>
    <row r="62" spans="1:10" x14ac:dyDescent="0.25">
      <c r="A62" s="9" t="s">
        <v>41</v>
      </c>
      <c r="F62" s="2" t="s">
        <v>36</v>
      </c>
      <c r="G62" s="8">
        <v>9881</v>
      </c>
      <c r="H62" t="s">
        <v>78</v>
      </c>
      <c r="I62" t="s">
        <v>45</v>
      </c>
    </row>
    <row r="63" spans="1:10" x14ac:dyDescent="0.25">
      <c r="A63" s="1" t="s">
        <v>23</v>
      </c>
      <c r="B63" s="1"/>
      <c r="C63" s="1"/>
      <c r="D63" s="1"/>
      <c r="E63" s="1"/>
      <c r="F63" s="5" t="s">
        <v>24</v>
      </c>
      <c r="G63" s="6">
        <f>G64*8</f>
        <v>1.0901630827183655</v>
      </c>
      <c r="H63" s="1" t="s">
        <v>25</v>
      </c>
    </row>
    <row r="64" spans="1:10" x14ac:dyDescent="0.25">
      <c r="A64" s="1" t="s">
        <v>30</v>
      </c>
      <c r="B64" s="1"/>
      <c r="C64" s="1"/>
      <c r="D64" s="1"/>
      <c r="E64" s="1"/>
      <c r="F64" s="5" t="s">
        <v>28</v>
      </c>
      <c r="G64" s="6">
        <f>(G59/G60/(G62/100))*60*60*24</f>
        <v>0.13627038533979569</v>
      </c>
      <c r="H64" s="1" t="s">
        <v>29</v>
      </c>
      <c r="I64" t="s">
        <v>43</v>
      </c>
    </row>
    <row r="65" spans="1:10" x14ac:dyDescent="0.25">
      <c r="A65" s="9" t="s">
        <v>42</v>
      </c>
      <c r="G65">
        <f>(G40/60)*(G62/100)</f>
        <v>411.70833333333337</v>
      </c>
      <c r="H65" t="s">
        <v>29</v>
      </c>
      <c r="I65" t="s">
        <v>44</v>
      </c>
    </row>
    <row r="67" spans="1:10" x14ac:dyDescent="0.25">
      <c r="A67" s="1" t="s">
        <v>47</v>
      </c>
    </row>
    <row r="68" spans="1:10" x14ac:dyDescent="0.25">
      <c r="A68" s="9" t="s">
        <v>32</v>
      </c>
      <c r="F68" s="2" t="s">
        <v>33</v>
      </c>
      <c r="G68" s="8">
        <v>0.108</v>
      </c>
      <c r="H68" t="s">
        <v>39</v>
      </c>
      <c r="I68" t="s">
        <v>59</v>
      </c>
    </row>
    <row r="69" spans="1:10" x14ac:dyDescent="0.25">
      <c r="A69" s="9" t="s">
        <v>34</v>
      </c>
      <c r="G69">
        <f>231.001</f>
        <v>231.001</v>
      </c>
      <c r="H69" t="s">
        <v>35</v>
      </c>
    </row>
    <row r="70" spans="1:10" x14ac:dyDescent="0.25">
      <c r="A70" s="9" t="s">
        <v>37</v>
      </c>
      <c r="G70">
        <f>60*60*24</f>
        <v>86400</v>
      </c>
      <c r="H70" t="s">
        <v>38</v>
      </c>
      <c r="J70" s="1"/>
    </row>
    <row r="71" spans="1:10" x14ac:dyDescent="0.25">
      <c r="A71" s="9" t="s">
        <v>41</v>
      </c>
      <c r="F71" s="2" t="s">
        <v>36</v>
      </c>
      <c r="G71" s="8">
        <v>1711</v>
      </c>
      <c r="H71" t="s">
        <v>78</v>
      </c>
      <c r="I71" t="s">
        <v>49</v>
      </c>
    </row>
    <row r="72" spans="1:10" x14ac:dyDescent="0.25">
      <c r="A72" s="1" t="s">
        <v>23</v>
      </c>
      <c r="B72" s="1"/>
      <c r="C72" s="1"/>
      <c r="D72" s="1"/>
      <c r="E72" s="1"/>
      <c r="F72" s="5" t="s">
        <v>24</v>
      </c>
      <c r="G72" s="6">
        <f>G73*8</f>
        <v>18.887027621870551</v>
      </c>
      <c r="H72" s="1" t="s">
        <v>25</v>
      </c>
    </row>
    <row r="73" spans="1:10" x14ac:dyDescent="0.25">
      <c r="A73" s="1" t="s">
        <v>30</v>
      </c>
      <c r="B73" s="1"/>
      <c r="C73" s="1"/>
      <c r="D73" s="1"/>
      <c r="E73" s="1"/>
      <c r="F73" s="5" t="s">
        <v>28</v>
      </c>
      <c r="G73" s="6">
        <f>(G68/G69/(G71/100))*60*60*24</f>
        <v>2.3608784527338189</v>
      </c>
      <c r="H73" s="1" t="s">
        <v>29</v>
      </c>
      <c r="I73" t="s">
        <v>48</v>
      </c>
    </row>
    <row r="74" spans="1:10" x14ac:dyDescent="0.25">
      <c r="A74" s="9" t="s">
        <v>42</v>
      </c>
      <c r="G74" s="4">
        <f>(G40/60)*(G71/100)</f>
        <v>71.291666666666671</v>
      </c>
      <c r="H74" t="s">
        <v>29</v>
      </c>
      <c r="I74" t="s">
        <v>50</v>
      </c>
    </row>
    <row r="76" spans="1:10" x14ac:dyDescent="0.25">
      <c r="A76" s="1" t="s">
        <v>52</v>
      </c>
      <c r="B76" s="1"/>
      <c r="C76" s="1"/>
      <c r="D76" s="1"/>
      <c r="E76" s="1"/>
      <c r="F76" s="5"/>
      <c r="G76" s="6"/>
      <c r="H76" s="1"/>
    </row>
    <row r="77" spans="1:10" x14ac:dyDescent="0.25">
      <c r="A77" s="9" t="s">
        <v>54</v>
      </c>
      <c r="B77" s="1"/>
      <c r="C77" s="1"/>
      <c r="D77" s="1"/>
      <c r="E77" s="1"/>
      <c r="F77" s="2" t="s">
        <v>56</v>
      </c>
      <c r="G77" s="10">
        <v>4</v>
      </c>
      <c r="H77" s="9" t="s">
        <v>57</v>
      </c>
      <c r="I77" t="s">
        <v>55</v>
      </c>
    </row>
    <row r="78" spans="1:10" x14ac:dyDescent="0.25">
      <c r="A78" s="9" t="s">
        <v>32</v>
      </c>
      <c r="F78" s="2" t="s">
        <v>33</v>
      </c>
      <c r="G78" s="8">
        <f>G68</f>
        <v>0.108</v>
      </c>
      <c r="H78" t="s">
        <v>39</v>
      </c>
      <c r="I78" t="s">
        <v>59</v>
      </c>
    </row>
    <row r="79" spans="1:10" x14ac:dyDescent="0.25">
      <c r="A79" s="1" t="s">
        <v>23</v>
      </c>
      <c r="F79" s="5" t="s">
        <v>24</v>
      </c>
      <c r="G79" s="6">
        <f>G80*8</f>
        <v>1.2826623966835482</v>
      </c>
      <c r="H79" s="1" t="s">
        <v>25</v>
      </c>
    </row>
    <row r="80" spans="1:10" x14ac:dyDescent="0.25">
      <c r="A80" s="1" t="s">
        <v>30</v>
      </c>
      <c r="B80" s="1"/>
      <c r="C80" s="1"/>
      <c r="D80" s="1"/>
      <c r="E80" s="1"/>
      <c r="F80" s="5" t="s">
        <v>28</v>
      </c>
      <c r="G80" s="6">
        <f>G77/G78/G69</f>
        <v>0.16033279958544353</v>
      </c>
      <c r="H80" s="1" t="s">
        <v>29</v>
      </c>
      <c r="I80" t="s">
        <v>60</v>
      </c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29699" r:id="rId4">
          <objectPr defaultSize="0" autoPict="0" r:id="rId5">
            <anchor moveWithCells="1">
              <from>
                <xdr:col>9</xdr:col>
                <xdr:colOff>133350</xdr:colOff>
                <xdr:row>62</xdr:row>
                <xdr:rowOff>95250</xdr:rowOff>
              </from>
              <to>
                <xdr:col>11</xdr:col>
                <xdr:colOff>114300</xdr:colOff>
                <xdr:row>68</xdr:row>
                <xdr:rowOff>104775</xdr:rowOff>
              </to>
            </anchor>
          </objectPr>
        </oleObject>
      </mc:Choice>
      <mc:Fallback>
        <oleObject progId="Equation.3" shapeId="29699" r:id="rId4"/>
      </mc:Fallback>
    </mc:AlternateContent>
    <mc:AlternateContent xmlns:mc="http://schemas.openxmlformats.org/markup-compatibility/2006">
      <mc:Choice Requires="x14">
        <oleObject progId="Equation.3" shapeId="29709" r:id="rId6">
          <objectPr defaultSize="0" r:id="rId7">
            <anchor moveWithCells="1">
              <from>
                <xdr:col>8</xdr:col>
                <xdr:colOff>161925</xdr:colOff>
                <xdr:row>6</xdr:row>
                <xdr:rowOff>9525</xdr:rowOff>
              </from>
              <to>
                <xdr:col>10</xdr:col>
                <xdr:colOff>285750</xdr:colOff>
                <xdr:row>8</xdr:row>
                <xdr:rowOff>19050</xdr:rowOff>
              </to>
            </anchor>
          </objectPr>
        </oleObject>
      </mc:Choice>
      <mc:Fallback>
        <oleObject progId="Equation.3" shapeId="29709" r:id="rId6"/>
      </mc:Fallback>
    </mc:AlternateContent>
    <mc:AlternateContent xmlns:mc="http://schemas.openxmlformats.org/markup-compatibility/2006">
      <mc:Choice Requires="x14">
        <oleObject progId="Equation.3" shapeId="29711" r:id="rId8">
          <objectPr defaultSize="0" r:id="rId9">
            <anchor moveWithCells="1">
              <from>
                <xdr:col>8</xdr:col>
                <xdr:colOff>161925</xdr:colOff>
                <xdr:row>27</xdr:row>
                <xdr:rowOff>19050</xdr:rowOff>
              </from>
              <to>
                <xdr:col>10</xdr:col>
                <xdr:colOff>704850</xdr:colOff>
                <xdr:row>29</xdr:row>
                <xdr:rowOff>28575</xdr:rowOff>
              </to>
            </anchor>
          </objectPr>
        </oleObject>
      </mc:Choice>
      <mc:Fallback>
        <oleObject progId="Equation.3" shapeId="29711" r:id="rId8"/>
      </mc:Fallback>
    </mc:AlternateContent>
    <mc:AlternateContent xmlns:mc="http://schemas.openxmlformats.org/markup-compatibility/2006">
      <mc:Choice Requires="x14">
        <oleObject progId="Equation.3" shapeId="29712" r:id="rId10">
          <objectPr defaultSize="0" r:id="rId11">
            <anchor moveWithCells="1">
              <from>
                <xdr:col>8</xdr:col>
                <xdr:colOff>133350</xdr:colOff>
                <xdr:row>12</xdr:row>
                <xdr:rowOff>0</xdr:rowOff>
              </from>
              <to>
                <xdr:col>14</xdr:col>
                <xdr:colOff>180975</xdr:colOff>
                <xdr:row>14</xdr:row>
                <xdr:rowOff>38100</xdr:rowOff>
              </to>
            </anchor>
          </objectPr>
        </oleObject>
      </mc:Choice>
      <mc:Fallback>
        <oleObject progId="Equation.3" shapeId="29712" r:id="rId10"/>
      </mc:Fallback>
    </mc:AlternateContent>
    <mc:AlternateContent xmlns:mc="http://schemas.openxmlformats.org/markup-compatibility/2006">
      <mc:Choice Requires="x14">
        <oleObject progId="Equation.3" shapeId="29714" r:id="rId12">
          <objectPr defaultSize="0" r:id="rId13">
            <anchor moveWithCells="1">
              <from>
                <xdr:col>8</xdr:col>
                <xdr:colOff>142875</xdr:colOff>
                <xdr:row>16</xdr:row>
                <xdr:rowOff>95250</xdr:rowOff>
              </from>
              <to>
                <xdr:col>14</xdr:col>
                <xdr:colOff>257175</xdr:colOff>
                <xdr:row>18</xdr:row>
                <xdr:rowOff>133350</xdr:rowOff>
              </to>
            </anchor>
          </objectPr>
        </oleObject>
      </mc:Choice>
      <mc:Fallback>
        <oleObject progId="Equation.3" shapeId="29714" r:id="rId12"/>
      </mc:Fallback>
    </mc:AlternateContent>
    <mc:AlternateContent xmlns:mc="http://schemas.openxmlformats.org/markup-compatibility/2006">
      <mc:Choice Requires="x14">
        <oleObject progId="Equation.3" shapeId="29715" r:id="rId14">
          <objectPr defaultSize="0" r:id="rId15">
            <anchor moveWithCells="1">
              <from>
                <xdr:col>8</xdr:col>
                <xdr:colOff>161925</xdr:colOff>
                <xdr:row>30</xdr:row>
                <xdr:rowOff>9525</xdr:rowOff>
              </from>
              <to>
                <xdr:col>11</xdr:col>
                <xdr:colOff>304800</xdr:colOff>
                <xdr:row>32</xdr:row>
                <xdr:rowOff>47625</xdr:rowOff>
              </to>
            </anchor>
          </objectPr>
        </oleObject>
      </mc:Choice>
      <mc:Fallback>
        <oleObject progId="Equation.3" shapeId="29715" r:id="rId14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80"/>
  <sheetViews>
    <sheetView topLeftCell="A41" zoomScaleNormal="100" workbookViewId="0">
      <selection activeCell="G71" sqref="G71"/>
    </sheetView>
  </sheetViews>
  <sheetFormatPr defaultRowHeight="15" x14ac:dyDescent="0.25"/>
  <cols>
    <col min="6" max="6" width="9.140625" style="2"/>
    <col min="11" max="11" width="12" bestFit="1" customWidth="1"/>
  </cols>
  <sheetData>
    <row r="1" spans="1:9" x14ac:dyDescent="0.25">
      <c r="A1" s="1" t="s">
        <v>0</v>
      </c>
      <c r="H1" t="s">
        <v>51</v>
      </c>
    </row>
    <row r="3" spans="1:9" x14ac:dyDescent="0.25">
      <c r="A3" s="1" t="s">
        <v>17</v>
      </c>
    </row>
    <row r="4" spans="1:9" x14ac:dyDescent="0.25">
      <c r="A4" s="1"/>
    </row>
    <row r="5" spans="1:9" x14ac:dyDescent="0.25">
      <c r="A5" s="1" t="s">
        <v>147</v>
      </c>
    </row>
    <row r="6" spans="1:9" x14ac:dyDescent="0.25">
      <c r="A6" s="1" t="s">
        <v>46</v>
      </c>
    </row>
    <row r="7" spans="1:9" x14ac:dyDescent="0.25">
      <c r="A7" s="9" t="s">
        <v>150</v>
      </c>
      <c r="F7" s="2" t="s">
        <v>142</v>
      </c>
      <c r="G7" s="8">
        <v>3400</v>
      </c>
      <c r="H7" t="s">
        <v>143</v>
      </c>
    </row>
    <row r="8" spans="1:9" x14ac:dyDescent="0.25">
      <c r="A8" s="9" t="s">
        <v>144</v>
      </c>
      <c r="F8" s="2" t="s">
        <v>27</v>
      </c>
      <c r="G8" s="8">
        <v>8000</v>
      </c>
    </row>
    <row r="9" spans="1:9" x14ac:dyDescent="0.25">
      <c r="A9" s="1" t="s">
        <v>23</v>
      </c>
      <c r="B9" s="1"/>
      <c r="C9" s="1"/>
      <c r="D9" s="1"/>
      <c r="E9" s="1"/>
      <c r="F9" s="5" t="s">
        <v>24</v>
      </c>
      <c r="G9" s="6">
        <f>G7*8*24/G8</f>
        <v>81.599999999999994</v>
      </c>
      <c r="H9" s="1" t="s">
        <v>25</v>
      </c>
    </row>
    <row r="10" spans="1:9" x14ac:dyDescent="0.25">
      <c r="A10" s="1" t="s">
        <v>30</v>
      </c>
      <c r="B10" s="1"/>
      <c r="C10" s="1"/>
      <c r="D10" s="1"/>
      <c r="E10" s="1"/>
      <c r="F10" s="5" t="s">
        <v>28</v>
      </c>
      <c r="G10" s="6">
        <f>CONVERT(G9,"us_pt","gal")</f>
        <v>10.199999999999999</v>
      </c>
      <c r="H10" s="1" t="s">
        <v>29</v>
      </c>
    </row>
    <row r="11" spans="1:9" x14ac:dyDescent="0.25">
      <c r="A11" s="1"/>
    </row>
    <row r="12" spans="1:9" x14ac:dyDescent="0.25">
      <c r="A12" s="1" t="s">
        <v>146</v>
      </c>
    </row>
    <row r="13" spans="1:9" x14ac:dyDescent="0.25">
      <c r="A13" t="s">
        <v>1</v>
      </c>
      <c r="F13" s="2" t="s">
        <v>2</v>
      </c>
      <c r="G13" s="7">
        <v>17</v>
      </c>
      <c r="H13" t="s">
        <v>3</v>
      </c>
    </row>
    <row r="14" spans="1:9" x14ac:dyDescent="0.25">
      <c r="A14" t="s">
        <v>4</v>
      </c>
      <c r="F14" s="2" t="s">
        <v>5</v>
      </c>
      <c r="G14" s="8">
        <v>19</v>
      </c>
      <c r="H14" t="s">
        <v>3</v>
      </c>
    </row>
    <row r="15" spans="1:9" x14ac:dyDescent="0.25">
      <c r="A15" t="s">
        <v>6</v>
      </c>
      <c r="F15" s="2" t="s">
        <v>7</v>
      </c>
      <c r="G15" s="8">
        <v>300</v>
      </c>
      <c r="H15" t="s">
        <v>8</v>
      </c>
    </row>
    <row r="16" spans="1:9" x14ac:dyDescent="0.25">
      <c r="A16" t="s">
        <v>70</v>
      </c>
      <c r="F16" s="2" t="s">
        <v>18</v>
      </c>
      <c r="G16" s="8">
        <v>2</v>
      </c>
      <c r="H16" t="s">
        <v>19</v>
      </c>
      <c r="I16" t="s">
        <v>69</v>
      </c>
    </row>
    <row r="17" spans="1:8" x14ac:dyDescent="0.25">
      <c r="A17" t="s">
        <v>26</v>
      </c>
      <c r="F17" s="2" t="s">
        <v>149</v>
      </c>
      <c r="G17" s="8">
        <v>10</v>
      </c>
      <c r="H17" t="s">
        <v>31</v>
      </c>
    </row>
    <row r="18" spans="1:8" x14ac:dyDescent="0.25">
      <c r="A18" t="s">
        <v>9</v>
      </c>
      <c r="F18" s="2" t="s">
        <v>10</v>
      </c>
      <c r="G18">
        <v>2E-3</v>
      </c>
      <c r="H18" t="s">
        <v>3</v>
      </c>
    </row>
    <row r="19" spans="1:8" x14ac:dyDescent="0.25">
      <c r="D19" t="s">
        <v>11</v>
      </c>
      <c r="F19" s="2" t="s">
        <v>10</v>
      </c>
      <c r="G19">
        <f>G18*1000</f>
        <v>2</v>
      </c>
      <c r="H19" t="s">
        <v>13</v>
      </c>
    </row>
    <row r="20" spans="1:8" x14ac:dyDescent="0.25">
      <c r="D20" t="s">
        <v>11</v>
      </c>
      <c r="F20" s="2" t="s">
        <v>10</v>
      </c>
      <c r="G20">
        <f>G18/12</f>
        <v>1.6666666666666666E-4</v>
      </c>
      <c r="H20" t="s">
        <v>12</v>
      </c>
    </row>
    <row r="21" spans="1:8" x14ac:dyDescent="0.25">
      <c r="A21" t="s">
        <v>14</v>
      </c>
      <c r="F21" s="2" t="s">
        <v>15</v>
      </c>
      <c r="G21" s="3">
        <v>2000000</v>
      </c>
      <c r="H21" t="s">
        <v>16</v>
      </c>
    </row>
    <row r="22" spans="1:8" x14ac:dyDescent="0.25">
      <c r="A22" t="s">
        <v>20</v>
      </c>
      <c r="G22">
        <v>8</v>
      </c>
      <c r="H22" t="s">
        <v>22</v>
      </c>
    </row>
    <row r="23" spans="1:8" x14ac:dyDescent="0.25">
      <c r="A23" s="1" t="s">
        <v>23</v>
      </c>
      <c r="B23" s="1"/>
      <c r="C23" s="1"/>
      <c r="D23" s="1"/>
      <c r="E23" s="1"/>
      <c r="F23" s="5" t="s">
        <v>24</v>
      </c>
      <c r="G23" s="6">
        <f>PI()*G13*G14*G15*G16*G17*60*24/(144*G21)</f>
        <v>30.442032813285099</v>
      </c>
      <c r="H23" s="1" t="s">
        <v>25</v>
      </c>
    </row>
    <row r="24" spans="1:8" x14ac:dyDescent="0.25">
      <c r="A24" s="1" t="s">
        <v>30</v>
      </c>
      <c r="B24" s="1"/>
      <c r="C24" s="1"/>
      <c r="D24" s="1"/>
      <c r="E24" s="1"/>
      <c r="F24" s="5" t="s">
        <v>28</v>
      </c>
      <c r="G24" s="6">
        <f>PI()*G13*G14*G15*G16*G17*60*24/(144*G21*G22)</f>
        <v>3.8052541016606374</v>
      </c>
      <c r="H24" s="1" t="s">
        <v>29</v>
      </c>
    </row>
    <row r="25" spans="1:8" x14ac:dyDescent="0.25">
      <c r="A25" s="1"/>
      <c r="B25" s="1"/>
      <c r="C25" s="1"/>
      <c r="D25" s="1"/>
      <c r="E25" s="1"/>
      <c r="F25" s="5"/>
      <c r="G25" s="6"/>
      <c r="H25" s="1"/>
    </row>
    <row r="26" spans="1:8" x14ac:dyDescent="0.25">
      <c r="A26" s="1" t="s">
        <v>147</v>
      </c>
      <c r="B26" s="1"/>
      <c r="C26" s="1"/>
      <c r="D26" s="1"/>
      <c r="E26" s="1"/>
      <c r="F26" s="5"/>
      <c r="G26" s="6"/>
      <c r="H26" s="1"/>
    </row>
    <row r="27" spans="1:8" x14ac:dyDescent="0.25">
      <c r="A27" s="1" t="s">
        <v>47</v>
      </c>
    </row>
    <row r="28" spans="1:8" x14ac:dyDescent="0.25">
      <c r="A28" t="s">
        <v>1</v>
      </c>
      <c r="F28" s="2" t="s">
        <v>2</v>
      </c>
      <c r="G28" s="7">
        <v>16.5</v>
      </c>
      <c r="H28" t="s">
        <v>3</v>
      </c>
    </row>
    <row r="29" spans="1:8" x14ac:dyDescent="0.25">
      <c r="A29" t="s">
        <v>4</v>
      </c>
      <c r="F29" s="2" t="s">
        <v>5</v>
      </c>
      <c r="G29" s="8">
        <v>19</v>
      </c>
      <c r="H29" t="s">
        <v>3</v>
      </c>
    </row>
    <row r="30" spans="1:8" x14ac:dyDescent="0.25">
      <c r="A30" t="s">
        <v>6</v>
      </c>
      <c r="F30" s="2" t="s">
        <v>7</v>
      </c>
      <c r="G30" s="8">
        <v>300</v>
      </c>
      <c r="H30" t="s">
        <v>8</v>
      </c>
    </row>
    <row r="31" spans="1:8" x14ac:dyDescent="0.25">
      <c r="A31" t="s">
        <v>26</v>
      </c>
      <c r="F31" s="2" t="s">
        <v>149</v>
      </c>
      <c r="G31" s="8">
        <v>3</v>
      </c>
      <c r="H31" t="s">
        <v>31</v>
      </c>
    </row>
    <row r="32" spans="1:8" x14ac:dyDescent="0.25">
      <c r="A32" t="s">
        <v>148</v>
      </c>
      <c r="F32" s="2" t="s">
        <v>27</v>
      </c>
      <c r="G32" s="8">
        <f>1/(PI()*2*60*24/(12*12*2000000))</f>
        <v>31830.988618379073</v>
      </c>
    </row>
    <row r="33" spans="1:9" x14ac:dyDescent="0.25">
      <c r="A33" s="1" t="s">
        <v>23</v>
      </c>
      <c r="B33" s="1"/>
      <c r="C33" s="1"/>
      <c r="D33" s="1"/>
      <c r="E33" s="1"/>
      <c r="F33" s="5" t="s">
        <v>24</v>
      </c>
      <c r="G33" s="6">
        <f>G28*G29*G30*G31/G32</f>
        <v>8.8640036721035997</v>
      </c>
      <c r="H33" s="1" t="s">
        <v>25</v>
      </c>
    </row>
    <row r="34" spans="1:9" x14ac:dyDescent="0.25">
      <c r="A34" s="1" t="s">
        <v>30</v>
      </c>
      <c r="B34" s="1"/>
      <c r="C34" s="1"/>
      <c r="D34" s="1"/>
      <c r="E34" s="1"/>
      <c r="F34" s="5" t="s">
        <v>28</v>
      </c>
      <c r="G34" s="6">
        <f>CONVERT(G33,"us_pt","gal")</f>
        <v>1.10800045901295</v>
      </c>
      <c r="H34" s="1" t="s">
        <v>29</v>
      </c>
    </row>
    <row r="35" spans="1:9" x14ac:dyDescent="0.25">
      <c r="A35" s="1"/>
      <c r="B35" s="1"/>
      <c r="C35" s="1"/>
      <c r="D35" s="1"/>
      <c r="E35" s="1"/>
      <c r="F35" s="5"/>
      <c r="G35" s="6"/>
      <c r="H35" s="1"/>
    </row>
    <row r="36" spans="1:9" x14ac:dyDescent="0.25">
      <c r="A36" s="1" t="s">
        <v>146</v>
      </c>
      <c r="B36" s="1"/>
      <c r="C36" s="1"/>
      <c r="D36" s="1"/>
      <c r="E36" s="1"/>
      <c r="F36" s="5"/>
      <c r="G36" s="6"/>
      <c r="H36" s="1"/>
    </row>
    <row r="37" spans="1:9" x14ac:dyDescent="0.25">
      <c r="A37" s="1" t="s">
        <v>47</v>
      </c>
    </row>
    <row r="38" spans="1:9" x14ac:dyDescent="0.25">
      <c r="A38" t="s">
        <v>1</v>
      </c>
      <c r="F38" s="2" t="s">
        <v>2</v>
      </c>
      <c r="G38" s="7">
        <f>G28</f>
        <v>16.5</v>
      </c>
      <c r="H38" t="s">
        <v>3</v>
      </c>
    </row>
    <row r="39" spans="1:9" x14ac:dyDescent="0.25">
      <c r="A39" t="s">
        <v>4</v>
      </c>
      <c r="F39" s="2" t="s">
        <v>5</v>
      </c>
      <c r="G39" s="8">
        <f>G29</f>
        <v>19</v>
      </c>
      <c r="H39" t="s">
        <v>3</v>
      </c>
    </row>
    <row r="40" spans="1:9" x14ac:dyDescent="0.25">
      <c r="A40" t="s">
        <v>6</v>
      </c>
      <c r="F40" s="2" t="s">
        <v>7</v>
      </c>
      <c r="G40" s="8">
        <f>G30</f>
        <v>300</v>
      </c>
      <c r="H40" t="s">
        <v>8</v>
      </c>
    </row>
    <row r="41" spans="1:9" x14ac:dyDescent="0.25">
      <c r="A41" t="s">
        <v>70</v>
      </c>
      <c r="F41" s="2" t="s">
        <v>18</v>
      </c>
      <c r="G41" s="8">
        <v>2</v>
      </c>
      <c r="H41" t="s">
        <v>19</v>
      </c>
      <c r="I41" t="s">
        <v>69</v>
      </c>
    </row>
    <row r="42" spans="1:9" x14ac:dyDescent="0.25">
      <c r="A42" t="s">
        <v>26</v>
      </c>
      <c r="F42" s="2" t="s">
        <v>27</v>
      </c>
      <c r="G42" s="8">
        <f>G31</f>
        <v>3</v>
      </c>
      <c r="H42" t="s">
        <v>31</v>
      </c>
    </row>
    <row r="43" spans="1:9" x14ac:dyDescent="0.25">
      <c r="A43" t="s">
        <v>9</v>
      </c>
      <c r="F43" s="2" t="s">
        <v>10</v>
      </c>
      <c r="G43">
        <v>2E-3</v>
      </c>
      <c r="H43" t="s">
        <v>3</v>
      </c>
    </row>
    <row r="44" spans="1:9" x14ac:dyDescent="0.25">
      <c r="D44" t="s">
        <v>11</v>
      </c>
      <c r="F44" s="2" t="s">
        <v>10</v>
      </c>
      <c r="G44">
        <f>G43*1000</f>
        <v>2</v>
      </c>
      <c r="H44" t="s">
        <v>13</v>
      </c>
    </row>
    <row r="45" spans="1:9" x14ac:dyDescent="0.25">
      <c r="D45" t="s">
        <v>11</v>
      </c>
      <c r="F45" s="2" t="s">
        <v>10</v>
      </c>
      <c r="G45">
        <f>G43/12</f>
        <v>1.6666666666666666E-4</v>
      </c>
      <c r="H45" t="s">
        <v>12</v>
      </c>
    </row>
    <row r="46" spans="1:9" x14ac:dyDescent="0.25">
      <c r="A46" t="s">
        <v>14</v>
      </c>
      <c r="F46" s="2" t="s">
        <v>15</v>
      </c>
      <c r="G46" s="3">
        <v>2000000</v>
      </c>
      <c r="H46" t="s">
        <v>16</v>
      </c>
    </row>
    <row r="47" spans="1:9" x14ac:dyDescent="0.25">
      <c r="A47" t="s">
        <v>20</v>
      </c>
      <c r="F47" s="2" t="s">
        <v>21</v>
      </c>
      <c r="G47">
        <v>8</v>
      </c>
      <c r="H47" t="s">
        <v>22</v>
      </c>
    </row>
    <row r="48" spans="1:9" x14ac:dyDescent="0.25">
      <c r="A48" s="1" t="s">
        <v>23</v>
      </c>
      <c r="B48" s="1"/>
      <c r="C48" s="1"/>
      <c r="D48" s="1"/>
      <c r="E48" s="1"/>
      <c r="F48" s="5" t="s">
        <v>24</v>
      </c>
      <c r="G48" s="6">
        <f>PI()*G38*G39*G40*G41*G42*60*24/(144*G46)</f>
        <v>8.8640036721035997</v>
      </c>
      <c r="H48" s="1" t="s">
        <v>25</v>
      </c>
    </row>
    <row r="49" spans="1:10" x14ac:dyDescent="0.25">
      <c r="A49" s="1" t="s">
        <v>30</v>
      </c>
      <c r="B49" s="1"/>
      <c r="C49" s="1"/>
      <c r="D49" s="1"/>
      <c r="E49" s="1"/>
      <c r="F49" s="5" t="s">
        <v>28</v>
      </c>
      <c r="G49" s="6">
        <f>PI()*G38*G39*G40*G41*G42*60*24/(144*G46*G47)</f>
        <v>1.10800045901295</v>
      </c>
      <c r="H49" s="1" t="s">
        <v>29</v>
      </c>
    </row>
    <row r="50" spans="1:10" x14ac:dyDescent="0.25">
      <c r="A50" s="1"/>
      <c r="B50" s="1"/>
      <c r="C50" s="1"/>
      <c r="D50" s="1"/>
      <c r="E50" s="1"/>
      <c r="F50" s="5"/>
      <c r="G50" s="6"/>
      <c r="H50" s="1"/>
    </row>
    <row r="51" spans="1:10" x14ac:dyDescent="0.25">
      <c r="A51" s="1" t="s">
        <v>146</v>
      </c>
      <c r="B51" s="1"/>
      <c r="C51" s="1"/>
      <c r="D51" s="1"/>
      <c r="E51" s="1"/>
      <c r="F51" s="5"/>
      <c r="G51" s="6"/>
      <c r="H51" s="1"/>
    </row>
    <row r="52" spans="1:10" x14ac:dyDescent="0.25">
      <c r="A52" s="1" t="s">
        <v>52</v>
      </c>
      <c r="B52" s="1"/>
      <c r="C52" s="1"/>
      <c r="D52" s="1"/>
      <c r="E52" s="1"/>
      <c r="F52" s="5"/>
      <c r="G52" s="6"/>
      <c r="H52" s="1"/>
    </row>
    <row r="53" spans="1:10" x14ac:dyDescent="0.25">
      <c r="A53" s="9" t="s">
        <v>53</v>
      </c>
      <c r="B53" s="1"/>
      <c r="C53" s="1"/>
      <c r="D53" s="1"/>
      <c r="E53" s="1"/>
      <c r="F53" s="2" t="s">
        <v>33</v>
      </c>
      <c r="G53" s="10">
        <v>4.5</v>
      </c>
      <c r="H53" s="9" t="s">
        <v>3</v>
      </c>
    </row>
    <row r="54" spans="1:10" x14ac:dyDescent="0.25">
      <c r="A54" s="1" t="s">
        <v>23</v>
      </c>
      <c r="F54" s="5" t="s">
        <v>24</v>
      </c>
      <c r="G54" s="1">
        <f>IF(G53=1.125,0.9,IF(G53=1.5,1.25,IF(G53=2,1.5,IF(G53=2.5,1.75,1.75))))</f>
        <v>1.75</v>
      </c>
      <c r="H54" s="1" t="s">
        <v>25</v>
      </c>
    </row>
    <row r="55" spans="1:10" x14ac:dyDescent="0.25">
      <c r="A55" s="1" t="s">
        <v>30</v>
      </c>
      <c r="B55" s="1"/>
      <c r="C55" s="1"/>
      <c r="D55" s="1"/>
      <c r="E55" s="1"/>
      <c r="F55" s="5" t="s">
        <v>28</v>
      </c>
      <c r="G55" s="6">
        <f>G54/8</f>
        <v>0.21875</v>
      </c>
      <c r="H55" s="1" t="s">
        <v>29</v>
      </c>
    </row>
    <row r="56" spans="1:10" x14ac:dyDescent="0.25">
      <c r="A56" s="1"/>
      <c r="B56" s="1"/>
      <c r="C56" s="1"/>
      <c r="D56" s="1"/>
      <c r="E56" s="1"/>
      <c r="F56" s="5"/>
      <c r="G56" s="6"/>
      <c r="H56" s="1"/>
    </row>
    <row r="57" spans="1:10" x14ac:dyDescent="0.25">
      <c r="A57" s="1" t="s">
        <v>40</v>
      </c>
    </row>
    <row r="58" spans="1:10" x14ac:dyDescent="0.25">
      <c r="A58" s="1" t="s">
        <v>46</v>
      </c>
    </row>
    <row r="59" spans="1:10" x14ac:dyDescent="0.25">
      <c r="A59" s="9" t="s">
        <v>32</v>
      </c>
      <c r="F59" s="2" t="s">
        <v>33</v>
      </c>
      <c r="G59" s="8">
        <v>0.14399999999999999</v>
      </c>
      <c r="H59" t="s">
        <v>39</v>
      </c>
      <c r="I59" t="s">
        <v>58</v>
      </c>
    </row>
    <row r="60" spans="1:10" x14ac:dyDescent="0.25">
      <c r="A60" s="9" t="s">
        <v>34</v>
      </c>
      <c r="G60">
        <f>231.001</f>
        <v>231.001</v>
      </c>
      <c r="H60" t="s">
        <v>35</v>
      </c>
      <c r="J60" s="1"/>
    </row>
    <row r="61" spans="1:10" x14ac:dyDescent="0.25">
      <c r="A61" s="9" t="s">
        <v>37</v>
      </c>
      <c r="G61">
        <f>60*60*24</f>
        <v>86400</v>
      </c>
      <c r="H61" t="s">
        <v>38</v>
      </c>
    </row>
    <row r="62" spans="1:10" x14ac:dyDescent="0.25">
      <c r="A62" s="9" t="s">
        <v>41</v>
      </c>
      <c r="F62" s="2" t="s">
        <v>36</v>
      </c>
      <c r="G62" s="8">
        <v>510</v>
      </c>
      <c r="H62" t="s">
        <v>78</v>
      </c>
      <c r="I62" t="s">
        <v>45</v>
      </c>
    </row>
    <row r="63" spans="1:10" x14ac:dyDescent="0.25">
      <c r="A63" s="1" t="s">
        <v>23</v>
      </c>
      <c r="B63" s="1"/>
      <c r="C63" s="1"/>
      <c r="D63" s="1"/>
      <c r="E63" s="1"/>
      <c r="F63" s="5" t="s">
        <v>24</v>
      </c>
      <c r="G63" s="6">
        <f>G64*8</f>
        <v>84.485501336001349</v>
      </c>
      <c r="H63" s="1" t="s">
        <v>25</v>
      </c>
    </row>
    <row r="64" spans="1:10" x14ac:dyDescent="0.25">
      <c r="A64" s="1" t="s">
        <v>30</v>
      </c>
      <c r="B64" s="1"/>
      <c r="C64" s="1"/>
      <c r="D64" s="1"/>
      <c r="E64" s="1"/>
      <c r="F64" s="5" t="s">
        <v>28</v>
      </c>
      <c r="G64" s="6">
        <f>(G59/G60/(G62/100))*60*60*24</f>
        <v>10.560687667000169</v>
      </c>
      <c r="H64" s="1" t="s">
        <v>29</v>
      </c>
      <c r="I64" t="s">
        <v>43</v>
      </c>
    </row>
    <row r="65" spans="1:10" x14ac:dyDescent="0.25">
      <c r="A65" s="9" t="s">
        <v>42</v>
      </c>
      <c r="G65">
        <f>(G40/60)*(G62/100)</f>
        <v>25.5</v>
      </c>
      <c r="H65" t="s">
        <v>29</v>
      </c>
      <c r="I65" t="s">
        <v>44</v>
      </c>
    </row>
    <row r="67" spans="1:10" x14ac:dyDescent="0.25">
      <c r="A67" s="1" t="s">
        <v>47</v>
      </c>
    </row>
    <row r="68" spans="1:10" x14ac:dyDescent="0.25">
      <c r="A68" s="9" t="s">
        <v>32</v>
      </c>
      <c r="F68" s="2" t="s">
        <v>33</v>
      </c>
      <c r="G68" s="8">
        <v>7.1999999999999995E-2</v>
      </c>
      <c r="H68" t="s">
        <v>39</v>
      </c>
      <c r="I68" t="s">
        <v>59</v>
      </c>
    </row>
    <row r="69" spans="1:10" x14ac:dyDescent="0.25">
      <c r="A69" s="9" t="s">
        <v>34</v>
      </c>
      <c r="G69">
        <f>231.001</f>
        <v>231.001</v>
      </c>
      <c r="H69" t="s">
        <v>35</v>
      </c>
      <c r="J69" s="1"/>
    </row>
    <row r="70" spans="1:10" x14ac:dyDescent="0.25">
      <c r="A70" s="9" t="s">
        <v>37</v>
      </c>
      <c r="G70">
        <f>60*60*24</f>
        <v>86400</v>
      </c>
      <c r="H70" t="s">
        <v>38</v>
      </c>
    </row>
    <row r="71" spans="1:10" x14ac:dyDescent="0.25">
      <c r="A71" s="9" t="s">
        <v>41</v>
      </c>
      <c r="F71" s="2" t="s">
        <v>36</v>
      </c>
      <c r="G71" s="8">
        <v>2130</v>
      </c>
      <c r="H71" t="s">
        <v>78</v>
      </c>
      <c r="I71" t="s">
        <v>49</v>
      </c>
    </row>
    <row r="72" spans="1:10" x14ac:dyDescent="0.25">
      <c r="A72" s="1" t="s">
        <v>23</v>
      </c>
      <c r="B72" s="1"/>
      <c r="C72" s="1"/>
      <c r="D72" s="1"/>
      <c r="E72" s="1"/>
      <c r="F72" s="5" t="s">
        <v>24</v>
      </c>
      <c r="G72" s="6">
        <f>G73*8</f>
        <v>10.114461427549456</v>
      </c>
      <c r="H72" s="1" t="s">
        <v>25</v>
      </c>
    </row>
    <row r="73" spans="1:10" x14ac:dyDescent="0.25">
      <c r="A73" s="1" t="s">
        <v>30</v>
      </c>
      <c r="B73" s="1"/>
      <c r="C73" s="1"/>
      <c r="D73" s="1"/>
      <c r="E73" s="1"/>
      <c r="F73" s="5" t="s">
        <v>28</v>
      </c>
      <c r="G73" s="6">
        <f>(G68/G69/(G71/100))*60*60*24</f>
        <v>1.264307678443682</v>
      </c>
      <c r="H73" s="1" t="s">
        <v>29</v>
      </c>
      <c r="I73" t="s">
        <v>48</v>
      </c>
    </row>
    <row r="74" spans="1:10" x14ac:dyDescent="0.25">
      <c r="A74" s="9" t="s">
        <v>42</v>
      </c>
      <c r="G74" s="4">
        <f>(G40/60)*(G71/100)</f>
        <v>106.5</v>
      </c>
      <c r="H74" t="s">
        <v>29</v>
      </c>
      <c r="I74" t="s">
        <v>50</v>
      </c>
    </row>
    <row r="76" spans="1:10" x14ac:dyDescent="0.25">
      <c r="A76" s="1" t="s">
        <v>52</v>
      </c>
      <c r="B76" s="1"/>
      <c r="C76" s="1"/>
      <c r="D76" s="1"/>
      <c r="E76" s="1"/>
      <c r="F76" s="5"/>
      <c r="G76" s="6"/>
      <c r="H76" s="1"/>
    </row>
    <row r="77" spans="1:10" x14ac:dyDescent="0.25">
      <c r="A77" s="9" t="s">
        <v>54</v>
      </c>
      <c r="B77" s="1"/>
      <c r="C77" s="1"/>
      <c r="D77" s="1"/>
      <c r="E77" s="1"/>
      <c r="F77" s="2" t="s">
        <v>56</v>
      </c>
      <c r="G77" s="10">
        <v>4</v>
      </c>
      <c r="H77" s="9" t="s">
        <v>57</v>
      </c>
      <c r="I77" t="s">
        <v>55</v>
      </c>
    </row>
    <row r="78" spans="1:10" x14ac:dyDescent="0.25">
      <c r="A78" s="9" t="s">
        <v>32</v>
      </c>
      <c r="F78" s="2" t="s">
        <v>33</v>
      </c>
      <c r="G78" s="8">
        <f>G68</f>
        <v>7.1999999999999995E-2</v>
      </c>
      <c r="H78" t="s">
        <v>39</v>
      </c>
      <c r="I78" t="s">
        <v>59</v>
      </c>
    </row>
    <row r="79" spans="1:10" x14ac:dyDescent="0.25">
      <c r="A79" s="1" t="s">
        <v>23</v>
      </c>
      <c r="F79" s="5" t="s">
        <v>24</v>
      </c>
      <c r="G79" s="6">
        <f>G80*8</f>
        <v>1.9239935950253222</v>
      </c>
      <c r="H79" s="1" t="s">
        <v>25</v>
      </c>
    </row>
    <row r="80" spans="1:10" x14ac:dyDescent="0.25">
      <c r="A80" s="1" t="s">
        <v>30</v>
      </c>
      <c r="B80" s="1"/>
      <c r="C80" s="1"/>
      <c r="D80" s="1"/>
      <c r="E80" s="1"/>
      <c r="F80" s="5" t="s">
        <v>28</v>
      </c>
      <c r="G80" s="6">
        <f>G77/G78/G69</f>
        <v>0.24049919937816527</v>
      </c>
      <c r="H80" s="1" t="s">
        <v>29</v>
      </c>
      <c r="I80" t="s">
        <v>60</v>
      </c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86017" r:id="rId4">
          <objectPr defaultSize="0" autoPict="0" r:id="rId5">
            <anchor moveWithCells="1">
              <from>
                <xdr:col>9</xdr:col>
                <xdr:colOff>104775</xdr:colOff>
                <xdr:row>61</xdr:row>
                <xdr:rowOff>114300</xdr:rowOff>
              </from>
              <to>
                <xdr:col>11</xdr:col>
                <xdr:colOff>85725</xdr:colOff>
                <xdr:row>67</xdr:row>
                <xdr:rowOff>123825</xdr:rowOff>
              </to>
            </anchor>
          </objectPr>
        </oleObject>
      </mc:Choice>
      <mc:Fallback>
        <oleObject progId="Equation.3" shapeId="86017" r:id="rId4"/>
      </mc:Fallback>
    </mc:AlternateContent>
    <mc:AlternateContent xmlns:mc="http://schemas.openxmlformats.org/markup-compatibility/2006">
      <mc:Choice Requires="x14">
        <oleObject progId="Equation.3" shapeId="86018" r:id="rId6">
          <objectPr defaultSize="0" r:id="rId7">
            <anchor moveWithCells="1">
              <from>
                <xdr:col>8</xdr:col>
                <xdr:colOff>161925</xdr:colOff>
                <xdr:row>6</xdr:row>
                <xdr:rowOff>9525</xdr:rowOff>
              </from>
              <to>
                <xdr:col>10</xdr:col>
                <xdr:colOff>285750</xdr:colOff>
                <xdr:row>8</xdr:row>
                <xdr:rowOff>19050</xdr:rowOff>
              </to>
            </anchor>
          </objectPr>
        </oleObject>
      </mc:Choice>
      <mc:Fallback>
        <oleObject progId="Equation.3" shapeId="86018" r:id="rId6"/>
      </mc:Fallback>
    </mc:AlternateContent>
    <mc:AlternateContent xmlns:mc="http://schemas.openxmlformats.org/markup-compatibility/2006">
      <mc:Choice Requires="x14">
        <oleObject progId="Equation.3" shapeId="86019" r:id="rId8">
          <objectPr defaultSize="0" r:id="rId9">
            <anchor moveWithCells="1">
              <from>
                <xdr:col>8</xdr:col>
                <xdr:colOff>161925</xdr:colOff>
                <xdr:row>27</xdr:row>
                <xdr:rowOff>19050</xdr:rowOff>
              </from>
              <to>
                <xdr:col>10</xdr:col>
                <xdr:colOff>704850</xdr:colOff>
                <xdr:row>29</xdr:row>
                <xdr:rowOff>28575</xdr:rowOff>
              </to>
            </anchor>
          </objectPr>
        </oleObject>
      </mc:Choice>
      <mc:Fallback>
        <oleObject progId="Equation.3" shapeId="86019" r:id="rId8"/>
      </mc:Fallback>
    </mc:AlternateContent>
    <mc:AlternateContent xmlns:mc="http://schemas.openxmlformats.org/markup-compatibility/2006">
      <mc:Choice Requires="x14">
        <oleObject progId="Equation.3" shapeId="86020" r:id="rId10">
          <objectPr defaultSize="0" r:id="rId11">
            <anchor moveWithCells="1">
              <from>
                <xdr:col>8</xdr:col>
                <xdr:colOff>133350</xdr:colOff>
                <xdr:row>12</xdr:row>
                <xdr:rowOff>0</xdr:rowOff>
              </from>
              <to>
                <xdr:col>14</xdr:col>
                <xdr:colOff>180975</xdr:colOff>
                <xdr:row>14</xdr:row>
                <xdr:rowOff>38100</xdr:rowOff>
              </to>
            </anchor>
          </objectPr>
        </oleObject>
      </mc:Choice>
      <mc:Fallback>
        <oleObject progId="Equation.3" shapeId="86020" r:id="rId10"/>
      </mc:Fallback>
    </mc:AlternateContent>
    <mc:AlternateContent xmlns:mc="http://schemas.openxmlformats.org/markup-compatibility/2006">
      <mc:Choice Requires="x14">
        <oleObject progId="Equation.3" shapeId="86021" r:id="rId12">
          <objectPr defaultSize="0" r:id="rId13">
            <anchor moveWithCells="1">
              <from>
                <xdr:col>8</xdr:col>
                <xdr:colOff>142875</xdr:colOff>
                <xdr:row>16</xdr:row>
                <xdr:rowOff>95250</xdr:rowOff>
              </from>
              <to>
                <xdr:col>14</xdr:col>
                <xdr:colOff>257175</xdr:colOff>
                <xdr:row>18</xdr:row>
                <xdr:rowOff>133350</xdr:rowOff>
              </to>
            </anchor>
          </objectPr>
        </oleObject>
      </mc:Choice>
      <mc:Fallback>
        <oleObject progId="Equation.3" shapeId="86021" r:id="rId12"/>
      </mc:Fallback>
    </mc:AlternateContent>
    <mc:AlternateContent xmlns:mc="http://schemas.openxmlformats.org/markup-compatibility/2006">
      <mc:Choice Requires="x14">
        <oleObject progId="Equation.3" shapeId="86022" r:id="rId14">
          <objectPr defaultSize="0" r:id="rId15">
            <anchor moveWithCells="1">
              <from>
                <xdr:col>8</xdr:col>
                <xdr:colOff>161925</xdr:colOff>
                <xdr:row>30</xdr:row>
                <xdr:rowOff>9525</xdr:rowOff>
              </from>
              <to>
                <xdr:col>11</xdr:col>
                <xdr:colOff>304800</xdr:colOff>
                <xdr:row>32</xdr:row>
                <xdr:rowOff>47625</xdr:rowOff>
              </to>
            </anchor>
          </objectPr>
        </oleObject>
      </mc:Choice>
      <mc:Fallback>
        <oleObject progId="Equation.3" shapeId="86022" r:id="rId14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/>
  <dimension ref="A1:J80"/>
  <sheetViews>
    <sheetView topLeftCell="A29" zoomScaleNormal="100" workbookViewId="0">
      <selection activeCell="J59" sqref="J59:J62"/>
    </sheetView>
  </sheetViews>
  <sheetFormatPr defaultRowHeight="15" x14ac:dyDescent="0.25"/>
  <cols>
    <col min="6" max="6" width="9.140625" style="2"/>
    <col min="11" max="11" width="12" bestFit="1" customWidth="1"/>
  </cols>
  <sheetData>
    <row r="1" spans="1:9" x14ac:dyDescent="0.25">
      <c r="A1" s="1" t="s">
        <v>0</v>
      </c>
      <c r="H1" t="s">
        <v>51</v>
      </c>
    </row>
    <row r="3" spans="1:9" x14ac:dyDescent="0.25">
      <c r="A3" s="1" t="s">
        <v>17</v>
      </c>
    </row>
    <row r="4" spans="1:9" x14ac:dyDescent="0.25">
      <c r="A4" s="1"/>
    </row>
    <row r="5" spans="1:9" x14ac:dyDescent="0.25">
      <c r="A5" s="1" t="s">
        <v>147</v>
      </c>
    </row>
    <row r="6" spans="1:9" x14ac:dyDescent="0.25">
      <c r="A6" s="1" t="s">
        <v>46</v>
      </c>
    </row>
    <row r="7" spans="1:9" x14ac:dyDescent="0.25">
      <c r="A7" s="9" t="s">
        <v>145</v>
      </c>
      <c r="F7" s="2" t="s">
        <v>142</v>
      </c>
      <c r="G7" s="8">
        <v>1500</v>
      </c>
      <c r="H7" t="s">
        <v>143</v>
      </c>
    </row>
    <row r="8" spans="1:9" x14ac:dyDescent="0.25">
      <c r="A8" s="9" t="s">
        <v>144</v>
      </c>
      <c r="F8" s="2" t="s">
        <v>27</v>
      </c>
      <c r="G8" s="8">
        <v>7000</v>
      </c>
    </row>
    <row r="9" spans="1:9" x14ac:dyDescent="0.25">
      <c r="A9" s="1" t="s">
        <v>23</v>
      </c>
      <c r="B9" s="1"/>
      <c r="C9" s="1"/>
      <c r="D9" s="1"/>
      <c r="E9" s="1"/>
      <c r="F9" s="5" t="s">
        <v>24</v>
      </c>
      <c r="G9" s="6">
        <f>G7*8*24/G8</f>
        <v>41.142857142857146</v>
      </c>
      <c r="H9" s="1" t="s">
        <v>25</v>
      </c>
    </row>
    <row r="10" spans="1:9" x14ac:dyDescent="0.25">
      <c r="A10" s="1" t="s">
        <v>30</v>
      </c>
      <c r="B10" s="1"/>
      <c r="C10" s="1"/>
      <c r="D10" s="1"/>
      <c r="E10" s="1"/>
      <c r="F10" s="5" t="s">
        <v>28</v>
      </c>
      <c r="G10" s="6">
        <f>CONVERT(G9,"us_pt","gal")</f>
        <v>5.1428571428571432</v>
      </c>
      <c r="H10" s="1" t="s">
        <v>29</v>
      </c>
    </row>
    <row r="11" spans="1:9" x14ac:dyDescent="0.25">
      <c r="A11" s="1"/>
    </row>
    <row r="12" spans="1:9" x14ac:dyDescent="0.25">
      <c r="A12" s="1" t="s">
        <v>146</v>
      </c>
    </row>
    <row r="13" spans="1:9" x14ac:dyDescent="0.25">
      <c r="A13" t="s">
        <v>1</v>
      </c>
      <c r="F13" s="2" t="s">
        <v>2</v>
      </c>
      <c r="G13" s="7">
        <v>18</v>
      </c>
      <c r="H13" t="s">
        <v>3</v>
      </c>
    </row>
    <row r="14" spans="1:9" x14ac:dyDescent="0.25">
      <c r="A14" t="s">
        <v>4</v>
      </c>
      <c r="F14" s="2" t="s">
        <v>5</v>
      </c>
      <c r="G14" s="8">
        <v>20</v>
      </c>
      <c r="H14" t="s">
        <v>3</v>
      </c>
    </row>
    <row r="15" spans="1:9" x14ac:dyDescent="0.25">
      <c r="A15" t="s">
        <v>6</v>
      </c>
      <c r="F15" s="2" t="s">
        <v>7</v>
      </c>
      <c r="G15" s="8">
        <v>250</v>
      </c>
      <c r="H15" t="s">
        <v>8</v>
      </c>
    </row>
    <row r="16" spans="1:9" x14ac:dyDescent="0.25">
      <c r="A16" t="s">
        <v>70</v>
      </c>
      <c r="F16" s="2" t="s">
        <v>18</v>
      </c>
      <c r="G16" s="8">
        <v>2</v>
      </c>
      <c r="H16" t="s">
        <v>19</v>
      </c>
      <c r="I16" t="s">
        <v>69</v>
      </c>
    </row>
    <row r="17" spans="1:8" x14ac:dyDescent="0.25">
      <c r="A17" t="s">
        <v>26</v>
      </c>
      <c r="F17" s="2" t="s">
        <v>149</v>
      </c>
      <c r="G17" s="8">
        <v>6</v>
      </c>
      <c r="H17" t="s">
        <v>31</v>
      </c>
    </row>
    <row r="18" spans="1:8" x14ac:dyDescent="0.25">
      <c r="A18" t="s">
        <v>9</v>
      </c>
      <c r="F18" s="2" t="s">
        <v>10</v>
      </c>
      <c r="G18">
        <v>2E-3</v>
      </c>
      <c r="H18" t="s">
        <v>3</v>
      </c>
    </row>
    <row r="19" spans="1:8" x14ac:dyDescent="0.25">
      <c r="D19" t="s">
        <v>11</v>
      </c>
      <c r="F19" s="2" t="s">
        <v>10</v>
      </c>
      <c r="G19">
        <f>G18*1000</f>
        <v>2</v>
      </c>
      <c r="H19" t="s">
        <v>13</v>
      </c>
    </row>
    <row r="20" spans="1:8" x14ac:dyDescent="0.25">
      <c r="D20" t="s">
        <v>11</v>
      </c>
      <c r="F20" s="2" t="s">
        <v>10</v>
      </c>
      <c r="G20">
        <f>G18/12</f>
        <v>1.6666666666666666E-4</v>
      </c>
      <c r="H20" t="s">
        <v>12</v>
      </c>
    </row>
    <row r="21" spans="1:8" x14ac:dyDescent="0.25">
      <c r="A21" t="s">
        <v>14</v>
      </c>
      <c r="F21" s="2" t="s">
        <v>15</v>
      </c>
      <c r="G21" s="3">
        <v>2000000</v>
      </c>
      <c r="H21" t="s">
        <v>16</v>
      </c>
    </row>
    <row r="22" spans="1:8" x14ac:dyDescent="0.25">
      <c r="A22" t="s">
        <v>20</v>
      </c>
      <c r="G22">
        <v>8</v>
      </c>
      <c r="H22" t="s">
        <v>22</v>
      </c>
    </row>
    <row r="23" spans="1:8" x14ac:dyDescent="0.25">
      <c r="A23" s="1" t="s">
        <v>23</v>
      </c>
      <c r="B23" s="1"/>
      <c r="C23" s="1"/>
      <c r="D23" s="1"/>
      <c r="E23" s="1"/>
      <c r="F23" s="5" t="s">
        <v>24</v>
      </c>
      <c r="G23" s="6">
        <f>PI()*G13*G14*G15*G16*G17*60*24/(144*G21)</f>
        <v>16.964600329384883</v>
      </c>
      <c r="H23" s="1" t="s">
        <v>25</v>
      </c>
    </row>
    <row r="24" spans="1:8" x14ac:dyDescent="0.25">
      <c r="A24" s="1" t="s">
        <v>30</v>
      </c>
      <c r="B24" s="1"/>
      <c r="C24" s="1"/>
      <c r="D24" s="1"/>
      <c r="E24" s="1"/>
      <c r="F24" s="5" t="s">
        <v>28</v>
      </c>
      <c r="G24" s="6">
        <f>PI()*G13*G14*G15*G16*G17*60*24/(144*G21*G22)</f>
        <v>2.1205750411731104</v>
      </c>
      <c r="H24" s="1" t="s">
        <v>29</v>
      </c>
    </row>
    <row r="25" spans="1:8" x14ac:dyDescent="0.25">
      <c r="A25" s="1"/>
      <c r="B25" s="1"/>
      <c r="C25" s="1"/>
      <c r="D25" s="1"/>
      <c r="E25" s="1"/>
      <c r="F25" s="5"/>
      <c r="G25" s="6"/>
      <c r="H25" s="1"/>
    </row>
    <row r="26" spans="1:8" x14ac:dyDescent="0.25">
      <c r="A26" s="1" t="s">
        <v>147</v>
      </c>
      <c r="B26" s="1"/>
      <c r="C26" s="1"/>
      <c r="D26" s="1"/>
      <c r="E26" s="1"/>
      <c r="F26" s="5"/>
      <c r="G26" s="6"/>
      <c r="H26" s="1"/>
    </row>
    <row r="27" spans="1:8" x14ac:dyDescent="0.25">
      <c r="A27" s="1" t="s">
        <v>47</v>
      </c>
    </row>
    <row r="28" spans="1:8" x14ac:dyDescent="0.25">
      <c r="A28" t="s">
        <v>1</v>
      </c>
      <c r="F28" s="2" t="s">
        <v>2</v>
      </c>
      <c r="G28" s="7">
        <v>15</v>
      </c>
      <c r="H28" t="s">
        <v>3</v>
      </c>
    </row>
    <row r="29" spans="1:8" x14ac:dyDescent="0.25">
      <c r="A29" t="s">
        <v>4</v>
      </c>
      <c r="F29" s="2" t="s">
        <v>5</v>
      </c>
      <c r="G29" s="8">
        <v>20</v>
      </c>
      <c r="H29" t="s">
        <v>3</v>
      </c>
    </row>
    <row r="30" spans="1:8" x14ac:dyDescent="0.25">
      <c r="A30" t="s">
        <v>6</v>
      </c>
      <c r="F30" s="2" t="s">
        <v>7</v>
      </c>
      <c r="G30" s="8">
        <v>250</v>
      </c>
      <c r="H30" t="s">
        <v>8</v>
      </c>
    </row>
    <row r="31" spans="1:8" x14ac:dyDescent="0.25">
      <c r="A31" t="s">
        <v>26</v>
      </c>
      <c r="F31" s="2" t="s">
        <v>149</v>
      </c>
      <c r="G31" s="8">
        <v>2</v>
      </c>
      <c r="H31" t="s">
        <v>31</v>
      </c>
    </row>
    <row r="32" spans="1:8" x14ac:dyDescent="0.25">
      <c r="A32" t="s">
        <v>148</v>
      </c>
      <c r="F32" s="2" t="s">
        <v>27</v>
      </c>
      <c r="G32" s="8">
        <f>1/(PI()*2*60*24/(12*12*2000000))</f>
        <v>31830.988618379073</v>
      </c>
    </row>
    <row r="33" spans="1:9" x14ac:dyDescent="0.25">
      <c r="A33" s="1" t="s">
        <v>23</v>
      </c>
      <c r="B33" s="1"/>
      <c r="C33" s="1"/>
      <c r="D33" s="1"/>
      <c r="E33" s="1"/>
      <c r="F33" s="5" t="s">
        <v>24</v>
      </c>
      <c r="G33" s="6">
        <f>G28*G29*G30*G31/G32</f>
        <v>4.7123889803846888</v>
      </c>
      <c r="H33" s="1" t="s">
        <v>25</v>
      </c>
    </row>
    <row r="34" spans="1:9" x14ac:dyDescent="0.25">
      <c r="A34" s="1" t="s">
        <v>30</v>
      </c>
      <c r="B34" s="1"/>
      <c r="C34" s="1"/>
      <c r="D34" s="1"/>
      <c r="E34" s="1"/>
      <c r="F34" s="5" t="s">
        <v>28</v>
      </c>
      <c r="G34" s="6">
        <f>CONVERT(G33,"us_pt","gal")</f>
        <v>0.5890486225480861</v>
      </c>
      <c r="H34" s="1" t="s">
        <v>29</v>
      </c>
    </row>
    <row r="35" spans="1:9" x14ac:dyDescent="0.25">
      <c r="A35" s="1"/>
      <c r="B35" s="1"/>
      <c r="C35" s="1"/>
      <c r="D35" s="1"/>
      <c r="E35" s="1"/>
      <c r="F35" s="5"/>
      <c r="G35" s="6"/>
      <c r="H35" s="1"/>
    </row>
    <row r="36" spans="1:9" x14ac:dyDescent="0.25">
      <c r="A36" s="1" t="s">
        <v>146</v>
      </c>
      <c r="B36" s="1"/>
      <c r="C36" s="1"/>
      <c r="D36" s="1"/>
      <c r="E36" s="1"/>
      <c r="F36" s="5"/>
      <c r="G36" s="6"/>
      <c r="H36" s="1"/>
    </row>
    <row r="37" spans="1:9" x14ac:dyDescent="0.25">
      <c r="A37" s="1" t="s">
        <v>47</v>
      </c>
    </row>
    <row r="38" spans="1:9" x14ac:dyDescent="0.25">
      <c r="A38" t="s">
        <v>1</v>
      </c>
      <c r="F38" s="2" t="s">
        <v>2</v>
      </c>
      <c r="G38" s="7">
        <f>G28</f>
        <v>15</v>
      </c>
      <c r="H38" t="s">
        <v>3</v>
      </c>
    </row>
    <row r="39" spans="1:9" x14ac:dyDescent="0.25">
      <c r="A39" t="s">
        <v>4</v>
      </c>
      <c r="F39" s="2" t="s">
        <v>5</v>
      </c>
      <c r="G39" s="8">
        <f>G29</f>
        <v>20</v>
      </c>
      <c r="H39" t="s">
        <v>3</v>
      </c>
    </row>
    <row r="40" spans="1:9" x14ac:dyDescent="0.25">
      <c r="A40" t="s">
        <v>6</v>
      </c>
      <c r="F40" s="2" t="s">
        <v>7</v>
      </c>
      <c r="G40" s="8">
        <f>G30</f>
        <v>250</v>
      </c>
      <c r="H40" t="s">
        <v>8</v>
      </c>
    </row>
    <row r="41" spans="1:9" x14ac:dyDescent="0.25">
      <c r="A41" t="s">
        <v>70</v>
      </c>
      <c r="F41" s="2" t="s">
        <v>18</v>
      </c>
      <c r="G41" s="8">
        <v>2</v>
      </c>
      <c r="H41" t="s">
        <v>19</v>
      </c>
      <c r="I41" t="s">
        <v>69</v>
      </c>
    </row>
    <row r="42" spans="1:9" x14ac:dyDescent="0.25">
      <c r="A42" t="s">
        <v>26</v>
      </c>
      <c r="F42" s="2" t="s">
        <v>27</v>
      </c>
      <c r="G42" s="8">
        <f>G31</f>
        <v>2</v>
      </c>
      <c r="H42" t="s">
        <v>31</v>
      </c>
    </row>
    <row r="43" spans="1:9" x14ac:dyDescent="0.25">
      <c r="A43" t="s">
        <v>9</v>
      </c>
      <c r="F43" s="2" t="s">
        <v>10</v>
      </c>
      <c r="G43">
        <v>2E-3</v>
      </c>
      <c r="H43" t="s">
        <v>3</v>
      </c>
    </row>
    <row r="44" spans="1:9" x14ac:dyDescent="0.25">
      <c r="D44" t="s">
        <v>11</v>
      </c>
      <c r="F44" s="2" t="s">
        <v>10</v>
      </c>
      <c r="G44">
        <f>G43*1000</f>
        <v>2</v>
      </c>
      <c r="H44" t="s">
        <v>13</v>
      </c>
    </row>
    <row r="45" spans="1:9" x14ac:dyDescent="0.25">
      <c r="D45" t="s">
        <v>11</v>
      </c>
      <c r="F45" s="2" t="s">
        <v>10</v>
      </c>
      <c r="G45">
        <f>G43/12</f>
        <v>1.6666666666666666E-4</v>
      </c>
      <c r="H45" t="s">
        <v>12</v>
      </c>
    </row>
    <row r="46" spans="1:9" x14ac:dyDescent="0.25">
      <c r="A46" t="s">
        <v>14</v>
      </c>
      <c r="F46" s="2" t="s">
        <v>15</v>
      </c>
      <c r="G46" s="3">
        <v>2000000</v>
      </c>
      <c r="H46" t="s">
        <v>16</v>
      </c>
    </row>
    <row r="47" spans="1:9" x14ac:dyDescent="0.25">
      <c r="A47" t="s">
        <v>20</v>
      </c>
      <c r="F47" s="2" t="s">
        <v>21</v>
      </c>
      <c r="G47">
        <v>8</v>
      </c>
      <c r="H47" t="s">
        <v>22</v>
      </c>
    </row>
    <row r="48" spans="1:9" x14ac:dyDescent="0.25">
      <c r="A48" s="1" t="s">
        <v>23</v>
      </c>
      <c r="B48" s="1"/>
      <c r="C48" s="1"/>
      <c r="D48" s="1"/>
      <c r="E48" s="1"/>
      <c r="F48" s="5" t="s">
        <v>24</v>
      </c>
      <c r="G48" s="6">
        <f>PI()*G38*G39*G40*G41*G42*60*24/(144*G46)</f>
        <v>4.7123889803846897</v>
      </c>
      <c r="H48" s="1" t="s">
        <v>25</v>
      </c>
    </row>
    <row r="49" spans="1:10" x14ac:dyDescent="0.25">
      <c r="A49" s="1" t="s">
        <v>30</v>
      </c>
      <c r="B49" s="1"/>
      <c r="C49" s="1"/>
      <c r="D49" s="1"/>
      <c r="E49" s="1"/>
      <c r="F49" s="5" t="s">
        <v>28</v>
      </c>
      <c r="G49" s="6">
        <f>PI()*G38*G39*G40*G41*G42*60*24/(144*G46*G47)</f>
        <v>0.58904862254808621</v>
      </c>
      <c r="H49" s="1" t="s">
        <v>29</v>
      </c>
    </row>
    <row r="50" spans="1:10" x14ac:dyDescent="0.25">
      <c r="A50" s="1"/>
      <c r="B50" s="1"/>
      <c r="C50" s="1"/>
      <c r="D50" s="1"/>
      <c r="E50" s="1"/>
      <c r="F50" s="5"/>
      <c r="G50" s="6"/>
      <c r="H50" s="1"/>
    </row>
    <row r="51" spans="1:10" x14ac:dyDescent="0.25">
      <c r="A51" s="1" t="s">
        <v>146</v>
      </c>
      <c r="B51" s="1"/>
      <c r="C51" s="1"/>
      <c r="D51" s="1"/>
      <c r="E51" s="1"/>
      <c r="F51" s="5"/>
      <c r="G51" s="6"/>
      <c r="H51" s="1"/>
    </row>
    <row r="52" spans="1:10" x14ac:dyDescent="0.25">
      <c r="A52" s="1" t="s">
        <v>52</v>
      </c>
      <c r="B52" s="1"/>
      <c r="C52" s="1"/>
      <c r="D52" s="1"/>
      <c r="E52" s="1"/>
      <c r="F52" s="5"/>
      <c r="G52" s="6"/>
      <c r="H52" s="1"/>
    </row>
    <row r="53" spans="1:10" x14ac:dyDescent="0.25">
      <c r="A53" s="9" t="s">
        <v>53</v>
      </c>
      <c r="B53" s="1"/>
      <c r="C53" s="1"/>
      <c r="D53" s="1"/>
      <c r="E53" s="1"/>
      <c r="F53" s="2" t="s">
        <v>33</v>
      </c>
      <c r="G53" s="10">
        <v>4</v>
      </c>
      <c r="H53" s="9" t="s">
        <v>3</v>
      </c>
    </row>
    <row r="54" spans="1:10" x14ac:dyDescent="0.25">
      <c r="A54" s="1" t="s">
        <v>23</v>
      </c>
      <c r="F54" s="5" t="s">
        <v>24</v>
      </c>
      <c r="G54" s="1">
        <f>IF(G53=1.125,0.9,IF(G53=1.5,1.25,IF(G53=2,1.5,IF(G53=2.5,1.75,1.75))))</f>
        <v>1.75</v>
      </c>
      <c r="H54" s="1" t="s">
        <v>25</v>
      </c>
    </row>
    <row r="55" spans="1:10" x14ac:dyDescent="0.25">
      <c r="A55" s="1" t="s">
        <v>30</v>
      </c>
      <c r="B55" s="1"/>
      <c r="C55" s="1"/>
      <c r="D55" s="1"/>
      <c r="E55" s="1"/>
      <c r="F55" s="5" t="s">
        <v>28</v>
      </c>
      <c r="G55" s="6">
        <f>G54/8</f>
        <v>0.21875</v>
      </c>
      <c r="H55" s="1" t="s">
        <v>29</v>
      </c>
    </row>
    <row r="56" spans="1:10" x14ac:dyDescent="0.25">
      <c r="A56" s="1"/>
      <c r="B56" s="1"/>
      <c r="C56" s="1"/>
      <c r="D56" s="1"/>
      <c r="E56" s="1"/>
      <c r="F56" s="5"/>
      <c r="G56" s="6"/>
      <c r="H56" s="1"/>
    </row>
    <row r="57" spans="1:10" x14ac:dyDescent="0.25">
      <c r="A57" s="1" t="s">
        <v>40</v>
      </c>
    </row>
    <row r="58" spans="1:10" x14ac:dyDescent="0.25">
      <c r="A58" s="1" t="s">
        <v>46</v>
      </c>
    </row>
    <row r="59" spans="1:10" x14ac:dyDescent="0.25">
      <c r="A59" s="9" t="s">
        <v>32</v>
      </c>
      <c r="F59" s="2" t="s">
        <v>33</v>
      </c>
      <c r="G59" s="8">
        <v>7.1999999999999995E-2</v>
      </c>
      <c r="H59" t="s">
        <v>39</v>
      </c>
      <c r="I59" t="s">
        <v>58</v>
      </c>
      <c r="J59" t="s">
        <v>130</v>
      </c>
    </row>
    <row r="60" spans="1:10" x14ac:dyDescent="0.25">
      <c r="A60" s="9" t="s">
        <v>34</v>
      </c>
      <c r="G60">
        <f>231.001</f>
        <v>231.001</v>
      </c>
      <c r="H60" t="s">
        <v>35</v>
      </c>
      <c r="J60" s="1" t="s">
        <v>129</v>
      </c>
    </row>
    <row r="61" spans="1:10" x14ac:dyDescent="0.25">
      <c r="A61" s="9" t="s">
        <v>37</v>
      </c>
      <c r="G61">
        <f>60*60*24</f>
        <v>86400</v>
      </c>
      <c r="H61" t="s">
        <v>38</v>
      </c>
      <c r="J61" t="s">
        <v>72</v>
      </c>
    </row>
    <row r="62" spans="1:10" x14ac:dyDescent="0.25">
      <c r="A62" s="9" t="s">
        <v>41</v>
      </c>
      <c r="F62" s="2" t="s">
        <v>36</v>
      </c>
      <c r="G62" s="8">
        <v>703</v>
      </c>
      <c r="H62" t="s">
        <v>78</v>
      </c>
      <c r="I62" t="s">
        <v>45</v>
      </c>
      <c r="J62" t="s">
        <v>71</v>
      </c>
    </row>
    <row r="63" spans="1:10" x14ac:dyDescent="0.25">
      <c r="A63" s="1" t="s">
        <v>23</v>
      </c>
      <c r="B63" s="1"/>
      <c r="C63" s="1"/>
      <c r="D63" s="1"/>
      <c r="E63" s="1"/>
      <c r="F63" s="5" t="s">
        <v>24</v>
      </c>
      <c r="G63" s="6">
        <f>G64*8</f>
        <v>30.645523244211009</v>
      </c>
      <c r="H63" s="1" t="s">
        <v>25</v>
      </c>
    </row>
    <row r="64" spans="1:10" x14ac:dyDescent="0.25">
      <c r="A64" s="1" t="s">
        <v>30</v>
      </c>
      <c r="B64" s="1"/>
      <c r="C64" s="1"/>
      <c r="D64" s="1"/>
      <c r="E64" s="1"/>
      <c r="F64" s="5" t="s">
        <v>28</v>
      </c>
      <c r="G64" s="6">
        <f>(G59/G60/(G62/100))*60*60*24</f>
        <v>3.8306904055263762</v>
      </c>
      <c r="H64" s="1" t="s">
        <v>29</v>
      </c>
      <c r="I64" t="s">
        <v>43</v>
      </c>
    </row>
    <row r="65" spans="1:10" x14ac:dyDescent="0.25">
      <c r="A65" s="9" t="s">
        <v>42</v>
      </c>
      <c r="G65">
        <f>(G40/60)*(G62/100)</f>
        <v>29.291666666666671</v>
      </c>
      <c r="H65" t="s">
        <v>29</v>
      </c>
      <c r="I65" t="s">
        <v>44</v>
      </c>
    </row>
    <row r="67" spans="1:10" x14ac:dyDescent="0.25">
      <c r="A67" s="1" t="s">
        <v>47</v>
      </c>
    </row>
    <row r="68" spans="1:10" x14ac:dyDescent="0.25">
      <c r="A68" s="9" t="s">
        <v>32</v>
      </c>
      <c r="F68" s="2" t="s">
        <v>33</v>
      </c>
      <c r="G68" s="8">
        <v>4.8000000000000001E-2</v>
      </c>
      <c r="H68" t="s">
        <v>39</v>
      </c>
      <c r="I68" t="s">
        <v>59</v>
      </c>
    </row>
    <row r="69" spans="1:10" x14ac:dyDescent="0.25">
      <c r="A69" s="9" t="s">
        <v>34</v>
      </c>
      <c r="G69">
        <f>231.001</f>
        <v>231.001</v>
      </c>
      <c r="H69" t="s">
        <v>35</v>
      </c>
      <c r="J69" s="1" t="s">
        <v>128</v>
      </c>
    </row>
    <row r="70" spans="1:10" x14ac:dyDescent="0.25">
      <c r="A70" s="9" t="s">
        <v>37</v>
      </c>
      <c r="G70">
        <f>60*60*24</f>
        <v>86400</v>
      </c>
      <c r="H70" t="s">
        <v>38</v>
      </c>
      <c r="J70" t="s">
        <v>72</v>
      </c>
    </row>
    <row r="71" spans="1:10" x14ac:dyDescent="0.25">
      <c r="A71" s="9" t="s">
        <v>41</v>
      </c>
      <c r="F71" s="2" t="s">
        <v>36</v>
      </c>
      <c r="G71" s="8">
        <v>3077</v>
      </c>
      <c r="H71" t="s">
        <v>78</v>
      </c>
      <c r="I71" t="s">
        <v>49</v>
      </c>
      <c r="J71" t="s">
        <v>73</v>
      </c>
    </row>
    <row r="72" spans="1:10" x14ac:dyDescent="0.25">
      <c r="A72" s="1" t="s">
        <v>23</v>
      </c>
      <c r="B72" s="1"/>
      <c r="C72" s="1"/>
      <c r="D72" s="1"/>
      <c r="E72" s="1"/>
      <c r="F72" s="5" t="s">
        <v>24</v>
      </c>
      <c r="G72" s="6">
        <f>G73*8</f>
        <v>4.6677072561326707</v>
      </c>
      <c r="H72" s="1" t="s">
        <v>25</v>
      </c>
      <c r="J72" t="s">
        <v>130</v>
      </c>
    </row>
    <row r="73" spans="1:10" x14ac:dyDescent="0.25">
      <c r="A73" s="1" t="s">
        <v>30</v>
      </c>
      <c r="B73" s="1"/>
      <c r="C73" s="1"/>
      <c r="D73" s="1"/>
      <c r="E73" s="1"/>
      <c r="F73" s="5" t="s">
        <v>28</v>
      </c>
      <c r="G73" s="6">
        <f>(G68/G69/(G71/100))*60*60*24</f>
        <v>0.58346340701658383</v>
      </c>
      <c r="H73" s="1" t="s">
        <v>29</v>
      </c>
      <c r="I73" t="s">
        <v>48</v>
      </c>
    </row>
    <row r="74" spans="1:10" x14ac:dyDescent="0.25">
      <c r="A74" s="9" t="s">
        <v>42</v>
      </c>
      <c r="G74" s="4">
        <f>(G40/60)*(G71/100)</f>
        <v>128.20833333333334</v>
      </c>
      <c r="H74" t="s">
        <v>29</v>
      </c>
      <c r="I74" t="s">
        <v>50</v>
      </c>
    </row>
    <row r="76" spans="1:10" x14ac:dyDescent="0.25">
      <c r="A76" s="1" t="s">
        <v>52</v>
      </c>
      <c r="B76" s="1"/>
      <c r="C76" s="1"/>
      <c r="D76" s="1"/>
      <c r="E76" s="1"/>
      <c r="F76" s="5"/>
      <c r="G76" s="6"/>
      <c r="H76" s="1"/>
    </row>
    <row r="77" spans="1:10" x14ac:dyDescent="0.25">
      <c r="A77" s="9" t="s">
        <v>54</v>
      </c>
      <c r="B77" s="1"/>
      <c r="C77" s="1"/>
      <c r="D77" s="1"/>
      <c r="E77" s="1"/>
      <c r="F77" s="2" t="s">
        <v>56</v>
      </c>
      <c r="G77" s="10">
        <v>4</v>
      </c>
      <c r="H77" s="9" t="s">
        <v>57</v>
      </c>
      <c r="I77" t="s">
        <v>55</v>
      </c>
    </row>
    <row r="78" spans="1:10" x14ac:dyDescent="0.25">
      <c r="A78" s="9" t="s">
        <v>32</v>
      </c>
      <c r="F78" s="2" t="s">
        <v>33</v>
      </c>
      <c r="G78" s="8">
        <f>G68</f>
        <v>4.8000000000000001E-2</v>
      </c>
      <c r="H78" t="s">
        <v>39</v>
      </c>
      <c r="I78" t="s">
        <v>59</v>
      </c>
    </row>
    <row r="79" spans="1:10" x14ac:dyDescent="0.25">
      <c r="A79" s="1" t="s">
        <v>23</v>
      </c>
      <c r="F79" s="5" t="s">
        <v>24</v>
      </c>
      <c r="G79" s="6">
        <f>G80*8</f>
        <v>2.8859903925379831</v>
      </c>
      <c r="H79" s="1" t="s">
        <v>25</v>
      </c>
    </row>
    <row r="80" spans="1:10" x14ac:dyDescent="0.25">
      <c r="A80" s="1" t="s">
        <v>30</v>
      </c>
      <c r="B80" s="1"/>
      <c r="C80" s="1"/>
      <c r="D80" s="1"/>
      <c r="E80" s="1"/>
      <c r="F80" s="5" t="s">
        <v>28</v>
      </c>
      <c r="G80" s="6">
        <f>G77/G78/G69</f>
        <v>0.36074879906724788</v>
      </c>
      <c r="H80" s="1" t="s">
        <v>29</v>
      </c>
      <c r="I80" t="s">
        <v>60</v>
      </c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59393" r:id="rId4">
          <objectPr defaultSize="0" autoPict="0" r:id="rId5">
            <anchor moveWithCells="1">
              <from>
                <xdr:col>9</xdr:col>
                <xdr:colOff>76200</xdr:colOff>
                <xdr:row>62</xdr:row>
                <xdr:rowOff>19050</xdr:rowOff>
              </from>
              <to>
                <xdr:col>11</xdr:col>
                <xdr:colOff>57150</xdr:colOff>
                <xdr:row>68</xdr:row>
                <xdr:rowOff>28575</xdr:rowOff>
              </to>
            </anchor>
          </objectPr>
        </oleObject>
      </mc:Choice>
      <mc:Fallback>
        <oleObject progId="Equation.3" shapeId="59393" r:id="rId4"/>
      </mc:Fallback>
    </mc:AlternateContent>
    <mc:AlternateContent xmlns:mc="http://schemas.openxmlformats.org/markup-compatibility/2006">
      <mc:Choice Requires="x14">
        <oleObject progId="Equation.3" shapeId="59394" r:id="rId6">
          <objectPr defaultSize="0" r:id="rId7">
            <anchor moveWithCells="1">
              <from>
                <xdr:col>8</xdr:col>
                <xdr:colOff>161925</xdr:colOff>
                <xdr:row>6</xdr:row>
                <xdr:rowOff>9525</xdr:rowOff>
              </from>
              <to>
                <xdr:col>10</xdr:col>
                <xdr:colOff>285750</xdr:colOff>
                <xdr:row>8</xdr:row>
                <xdr:rowOff>19050</xdr:rowOff>
              </to>
            </anchor>
          </objectPr>
        </oleObject>
      </mc:Choice>
      <mc:Fallback>
        <oleObject progId="Equation.3" shapeId="59394" r:id="rId6"/>
      </mc:Fallback>
    </mc:AlternateContent>
    <mc:AlternateContent xmlns:mc="http://schemas.openxmlformats.org/markup-compatibility/2006">
      <mc:Choice Requires="x14">
        <oleObject progId="Equation.3" shapeId="59395" r:id="rId8">
          <objectPr defaultSize="0" r:id="rId9">
            <anchor moveWithCells="1">
              <from>
                <xdr:col>8</xdr:col>
                <xdr:colOff>161925</xdr:colOff>
                <xdr:row>27</xdr:row>
                <xdr:rowOff>19050</xdr:rowOff>
              </from>
              <to>
                <xdr:col>10</xdr:col>
                <xdr:colOff>704850</xdr:colOff>
                <xdr:row>29</xdr:row>
                <xdr:rowOff>28575</xdr:rowOff>
              </to>
            </anchor>
          </objectPr>
        </oleObject>
      </mc:Choice>
      <mc:Fallback>
        <oleObject progId="Equation.3" shapeId="59395" r:id="rId8"/>
      </mc:Fallback>
    </mc:AlternateContent>
    <mc:AlternateContent xmlns:mc="http://schemas.openxmlformats.org/markup-compatibility/2006">
      <mc:Choice Requires="x14">
        <oleObject progId="Equation.3" shapeId="59396" r:id="rId10">
          <objectPr defaultSize="0" r:id="rId11">
            <anchor moveWithCells="1">
              <from>
                <xdr:col>8</xdr:col>
                <xdr:colOff>133350</xdr:colOff>
                <xdr:row>12</xdr:row>
                <xdr:rowOff>0</xdr:rowOff>
              </from>
              <to>
                <xdr:col>14</xdr:col>
                <xdr:colOff>180975</xdr:colOff>
                <xdr:row>14</xdr:row>
                <xdr:rowOff>38100</xdr:rowOff>
              </to>
            </anchor>
          </objectPr>
        </oleObject>
      </mc:Choice>
      <mc:Fallback>
        <oleObject progId="Equation.3" shapeId="59396" r:id="rId10"/>
      </mc:Fallback>
    </mc:AlternateContent>
    <mc:AlternateContent xmlns:mc="http://schemas.openxmlformats.org/markup-compatibility/2006">
      <mc:Choice Requires="x14">
        <oleObject progId="Equation.3" shapeId="59397" r:id="rId12">
          <objectPr defaultSize="0" r:id="rId13">
            <anchor moveWithCells="1">
              <from>
                <xdr:col>8</xdr:col>
                <xdr:colOff>142875</xdr:colOff>
                <xdr:row>16</xdr:row>
                <xdr:rowOff>95250</xdr:rowOff>
              </from>
              <to>
                <xdr:col>14</xdr:col>
                <xdr:colOff>257175</xdr:colOff>
                <xdr:row>18</xdr:row>
                <xdr:rowOff>133350</xdr:rowOff>
              </to>
            </anchor>
          </objectPr>
        </oleObject>
      </mc:Choice>
      <mc:Fallback>
        <oleObject progId="Equation.3" shapeId="59397" r:id="rId12"/>
      </mc:Fallback>
    </mc:AlternateContent>
    <mc:AlternateContent xmlns:mc="http://schemas.openxmlformats.org/markup-compatibility/2006">
      <mc:Choice Requires="x14">
        <oleObject progId="Equation.3" shapeId="59398" r:id="rId14">
          <objectPr defaultSize="0" r:id="rId15">
            <anchor moveWithCells="1">
              <from>
                <xdr:col>8</xdr:col>
                <xdr:colOff>161925</xdr:colOff>
                <xdr:row>30</xdr:row>
                <xdr:rowOff>9525</xdr:rowOff>
              </from>
              <to>
                <xdr:col>11</xdr:col>
                <xdr:colOff>304800</xdr:colOff>
                <xdr:row>32</xdr:row>
                <xdr:rowOff>47625</xdr:rowOff>
              </to>
            </anchor>
          </objectPr>
        </oleObject>
      </mc:Choice>
      <mc:Fallback>
        <oleObject progId="Equation.3" shapeId="59398" r:id="rId14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/>
  <dimension ref="A1:J80"/>
  <sheetViews>
    <sheetView zoomScaleNormal="100" workbookViewId="0">
      <selection activeCell="G7" sqref="G7"/>
    </sheetView>
  </sheetViews>
  <sheetFormatPr defaultRowHeight="15" x14ac:dyDescent="0.25"/>
  <cols>
    <col min="6" max="6" width="9.140625" style="2"/>
    <col min="11" max="11" width="12" bestFit="1" customWidth="1"/>
  </cols>
  <sheetData>
    <row r="1" spans="1:9" x14ac:dyDescent="0.25">
      <c r="A1" s="1" t="s">
        <v>0</v>
      </c>
      <c r="H1" t="s">
        <v>51</v>
      </c>
    </row>
    <row r="3" spans="1:9" x14ac:dyDescent="0.25">
      <c r="A3" s="1" t="s">
        <v>17</v>
      </c>
    </row>
    <row r="4" spans="1:9" x14ac:dyDescent="0.25">
      <c r="A4" s="1"/>
    </row>
    <row r="5" spans="1:9" x14ac:dyDescent="0.25">
      <c r="A5" s="1" t="s">
        <v>147</v>
      </c>
    </row>
    <row r="6" spans="1:9" x14ac:dyDescent="0.25">
      <c r="A6" s="1" t="s">
        <v>46</v>
      </c>
    </row>
    <row r="7" spans="1:9" x14ac:dyDescent="0.25">
      <c r="A7" s="9" t="s">
        <v>145</v>
      </c>
      <c r="F7" s="2" t="s">
        <v>142</v>
      </c>
      <c r="G7" s="8">
        <v>1500</v>
      </c>
      <c r="H7" t="s">
        <v>143</v>
      </c>
    </row>
    <row r="8" spans="1:9" x14ac:dyDescent="0.25">
      <c r="A8" s="9" t="s">
        <v>144</v>
      </c>
      <c r="F8" s="2" t="s">
        <v>27</v>
      </c>
      <c r="G8" s="8">
        <v>7000</v>
      </c>
    </row>
    <row r="9" spans="1:9" x14ac:dyDescent="0.25">
      <c r="A9" s="1" t="s">
        <v>23</v>
      </c>
      <c r="B9" s="1"/>
      <c r="C9" s="1"/>
      <c r="D9" s="1"/>
      <c r="E9" s="1"/>
      <c r="F9" s="5" t="s">
        <v>24</v>
      </c>
      <c r="G9" s="6">
        <f>G7*8*24/G8</f>
        <v>41.142857142857146</v>
      </c>
      <c r="H9" s="1" t="s">
        <v>25</v>
      </c>
    </row>
    <row r="10" spans="1:9" x14ac:dyDescent="0.25">
      <c r="A10" s="1" t="s">
        <v>30</v>
      </c>
      <c r="B10" s="1"/>
      <c r="C10" s="1"/>
      <c r="D10" s="1"/>
      <c r="E10" s="1"/>
      <c r="F10" s="5" t="s">
        <v>28</v>
      </c>
      <c r="G10" s="6">
        <f>CONVERT(G9,"us_pt","gal")</f>
        <v>5.1428571428571432</v>
      </c>
      <c r="H10" s="1" t="s">
        <v>29</v>
      </c>
    </row>
    <row r="11" spans="1:9" x14ac:dyDescent="0.25">
      <c r="A11" s="1"/>
    </row>
    <row r="12" spans="1:9" x14ac:dyDescent="0.25">
      <c r="A12" s="1" t="s">
        <v>146</v>
      </c>
    </row>
    <row r="13" spans="1:9" x14ac:dyDescent="0.25">
      <c r="A13" t="s">
        <v>1</v>
      </c>
      <c r="F13" s="2" t="s">
        <v>2</v>
      </c>
      <c r="G13" s="7">
        <v>18</v>
      </c>
      <c r="H13" t="s">
        <v>3</v>
      </c>
    </row>
    <row r="14" spans="1:9" x14ac:dyDescent="0.25">
      <c r="A14" t="s">
        <v>4</v>
      </c>
      <c r="F14" s="2" t="s">
        <v>5</v>
      </c>
      <c r="G14" s="8">
        <v>20</v>
      </c>
      <c r="H14" t="s">
        <v>3</v>
      </c>
    </row>
    <row r="15" spans="1:9" x14ac:dyDescent="0.25">
      <c r="A15" t="s">
        <v>6</v>
      </c>
      <c r="F15" s="2" t="s">
        <v>7</v>
      </c>
      <c r="G15" s="8">
        <v>250</v>
      </c>
      <c r="H15" t="s">
        <v>8</v>
      </c>
    </row>
    <row r="16" spans="1:9" x14ac:dyDescent="0.25">
      <c r="A16" t="s">
        <v>70</v>
      </c>
      <c r="F16" s="2" t="s">
        <v>18</v>
      </c>
      <c r="G16" s="8">
        <v>2</v>
      </c>
      <c r="H16" t="s">
        <v>19</v>
      </c>
      <c r="I16" t="s">
        <v>69</v>
      </c>
    </row>
    <row r="17" spans="1:8" x14ac:dyDescent="0.25">
      <c r="A17" t="s">
        <v>26</v>
      </c>
      <c r="F17" s="2" t="s">
        <v>149</v>
      </c>
      <c r="G17" s="8">
        <v>6</v>
      </c>
      <c r="H17" t="s">
        <v>31</v>
      </c>
    </row>
    <row r="18" spans="1:8" x14ac:dyDescent="0.25">
      <c r="A18" t="s">
        <v>9</v>
      </c>
      <c r="F18" s="2" t="s">
        <v>10</v>
      </c>
      <c r="G18">
        <v>2E-3</v>
      </c>
      <c r="H18" t="s">
        <v>3</v>
      </c>
    </row>
    <row r="19" spans="1:8" x14ac:dyDescent="0.25">
      <c r="D19" t="s">
        <v>11</v>
      </c>
      <c r="F19" s="2" t="s">
        <v>10</v>
      </c>
      <c r="G19">
        <f>G18*1000</f>
        <v>2</v>
      </c>
      <c r="H19" t="s">
        <v>13</v>
      </c>
    </row>
    <row r="20" spans="1:8" x14ac:dyDescent="0.25">
      <c r="D20" t="s">
        <v>11</v>
      </c>
      <c r="F20" s="2" t="s">
        <v>10</v>
      </c>
      <c r="G20">
        <f>G18/12</f>
        <v>1.6666666666666666E-4</v>
      </c>
      <c r="H20" t="s">
        <v>12</v>
      </c>
    </row>
    <row r="21" spans="1:8" x14ac:dyDescent="0.25">
      <c r="A21" t="s">
        <v>14</v>
      </c>
      <c r="F21" s="2" t="s">
        <v>15</v>
      </c>
      <c r="G21" s="3">
        <v>2000000</v>
      </c>
      <c r="H21" t="s">
        <v>16</v>
      </c>
    </row>
    <row r="22" spans="1:8" x14ac:dyDescent="0.25">
      <c r="A22" t="s">
        <v>20</v>
      </c>
      <c r="G22">
        <v>8</v>
      </c>
      <c r="H22" t="s">
        <v>22</v>
      </c>
    </row>
    <row r="23" spans="1:8" x14ac:dyDescent="0.25">
      <c r="A23" s="1" t="s">
        <v>23</v>
      </c>
      <c r="B23" s="1"/>
      <c r="C23" s="1"/>
      <c r="D23" s="1"/>
      <c r="E23" s="1"/>
      <c r="F23" s="5" t="s">
        <v>24</v>
      </c>
      <c r="G23" s="6">
        <f>PI()*G13*G14*G15*G16*G17*60*24/(144*G21)</f>
        <v>16.964600329384883</v>
      </c>
      <c r="H23" s="1" t="s">
        <v>25</v>
      </c>
    </row>
    <row r="24" spans="1:8" x14ac:dyDescent="0.25">
      <c r="A24" s="1" t="s">
        <v>30</v>
      </c>
      <c r="B24" s="1"/>
      <c r="C24" s="1"/>
      <c r="D24" s="1"/>
      <c r="E24" s="1"/>
      <c r="F24" s="5" t="s">
        <v>28</v>
      </c>
      <c r="G24" s="6">
        <f>PI()*G13*G14*G15*G16*G17*60*24/(144*G21*G22)</f>
        <v>2.1205750411731104</v>
      </c>
      <c r="H24" s="1" t="s">
        <v>29</v>
      </c>
    </row>
    <row r="25" spans="1:8" x14ac:dyDescent="0.25">
      <c r="A25" s="1"/>
      <c r="B25" s="1"/>
      <c r="C25" s="1"/>
      <c r="D25" s="1"/>
      <c r="E25" s="1"/>
      <c r="F25" s="5"/>
      <c r="G25" s="6"/>
      <c r="H25" s="1"/>
    </row>
    <row r="26" spans="1:8" x14ac:dyDescent="0.25">
      <c r="A26" s="1" t="s">
        <v>147</v>
      </c>
      <c r="B26" s="1"/>
      <c r="C26" s="1"/>
      <c r="D26" s="1"/>
      <c r="E26" s="1"/>
      <c r="F26" s="5"/>
      <c r="G26" s="6"/>
      <c r="H26" s="1"/>
    </row>
    <row r="27" spans="1:8" x14ac:dyDescent="0.25">
      <c r="A27" s="1" t="s">
        <v>47</v>
      </c>
    </row>
    <row r="28" spans="1:8" x14ac:dyDescent="0.25">
      <c r="A28" t="s">
        <v>1</v>
      </c>
      <c r="F28" s="2" t="s">
        <v>2</v>
      </c>
      <c r="G28" s="7">
        <v>15</v>
      </c>
      <c r="H28" t="s">
        <v>3</v>
      </c>
    </row>
    <row r="29" spans="1:8" x14ac:dyDescent="0.25">
      <c r="A29" t="s">
        <v>4</v>
      </c>
      <c r="F29" s="2" t="s">
        <v>5</v>
      </c>
      <c r="G29" s="8">
        <v>20</v>
      </c>
      <c r="H29" t="s">
        <v>3</v>
      </c>
    </row>
    <row r="30" spans="1:8" x14ac:dyDescent="0.25">
      <c r="A30" t="s">
        <v>6</v>
      </c>
      <c r="F30" s="2" t="s">
        <v>7</v>
      </c>
      <c r="G30" s="8">
        <v>250</v>
      </c>
      <c r="H30" t="s">
        <v>8</v>
      </c>
    </row>
    <row r="31" spans="1:8" x14ac:dyDescent="0.25">
      <c r="A31" t="s">
        <v>26</v>
      </c>
      <c r="F31" s="2" t="s">
        <v>149</v>
      </c>
      <c r="G31" s="8">
        <v>2</v>
      </c>
      <c r="H31" t="s">
        <v>31</v>
      </c>
    </row>
    <row r="32" spans="1:8" x14ac:dyDescent="0.25">
      <c r="A32" t="s">
        <v>148</v>
      </c>
      <c r="F32" s="2" t="s">
        <v>27</v>
      </c>
      <c r="G32" s="8">
        <f>1/(PI()*2*60*24/(12*12*2000000))</f>
        <v>31830.988618379073</v>
      </c>
    </row>
    <row r="33" spans="1:9" x14ac:dyDescent="0.25">
      <c r="A33" s="1" t="s">
        <v>23</v>
      </c>
      <c r="B33" s="1"/>
      <c r="C33" s="1"/>
      <c r="D33" s="1"/>
      <c r="E33" s="1"/>
      <c r="F33" s="5" t="s">
        <v>24</v>
      </c>
      <c r="G33" s="6">
        <f>G28*G29*G30*G31/G32</f>
        <v>4.7123889803846888</v>
      </c>
      <c r="H33" s="1" t="s">
        <v>25</v>
      </c>
    </row>
    <row r="34" spans="1:9" x14ac:dyDescent="0.25">
      <c r="A34" s="1" t="s">
        <v>30</v>
      </c>
      <c r="B34" s="1"/>
      <c r="C34" s="1"/>
      <c r="D34" s="1"/>
      <c r="E34" s="1"/>
      <c r="F34" s="5" t="s">
        <v>28</v>
      </c>
      <c r="G34" s="6">
        <f>CONVERT(G33,"us_pt","gal")</f>
        <v>0.5890486225480861</v>
      </c>
      <c r="H34" s="1" t="s">
        <v>29</v>
      </c>
    </row>
    <row r="35" spans="1:9" x14ac:dyDescent="0.25">
      <c r="A35" s="1"/>
      <c r="B35" s="1"/>
      <c r="C35" s="1"/>
      <c r="D35" s="1"/>
      <c r="E35" s="1"/>
      <c r="F35" s="5"/>
      <c r="G35" s="6"/>
      <c r="H35" s="1"/>
    </row>
    <row r="36" spans="1:9" x14ac:dyDescent="0.25">
      <c r="A36" s="1" t="s">
        <v>146</v>
      </c>
      <c r="B36" s="1"/>
      <c r="C36" s="1"/>
      <c r="D36" s="1"/>
      <c r="E36" s="1"/>
      <c r="F36" s="5"/>
      <c r="G36" s="6"/>
      <c r="H36" s="1"/>
    </row>
    <row r="37" spans="1:9" x14ac:dyDescent="0.25">
      <c r="A37" s="1" t="s">
        <v>47</v>
      </c>
    </row>
    <row r="38" spans="1:9" x14ac:dyDescent="0.25">
      <c r="A38" t="s">
        <v>1</v>
      </c>
      <c r="F38" s="2" t="s">
        <v>2</v>
      </c>
      <c r="G38" s="7">
        <f>G28</f>
        <v>15</v>
      </c>
      <c r="H38" t="s">
        <v>3</v>
      </c>
    </row>
    <row r="39" spans="1:9" x14ac:dyDescent="0.25">
      <c r="A39" t="s">
        <v>4</v>
      </c>
      <c r="F39" s="2" t="s">
        <v>5</v>
      </c>
      <c r="G39" s="8">
        <f>G29</f>
        <v>20</v>
      </c>
      <c r="H39" t="s">
        <v>3</v>
      </c>
    </row>
    <row r="40" spans="1:9" x14ac:dyDescent="0.25">
      <c r="A40" t="s">
        <v>6</v>
      </c>
      <c r="F40" s="2" t="s">
        <v>7</v>
      </c>
      <c r="G40" s="8">
        <v>250</v>
      </c>
      <c r="H40" t="s">
        <v>8</v>
      </c>
    </row>
    <row r="41" spans="1:9" x14ac:dyDescent="0.25">
      <c r="A41" t="s">
        <v>70</v>
      </c>
      <c r="F41" s="2" t="s">
        <v>18</v>
      </c>
      <c r="G41" s="8">
        <v>2</v>
      </c>
      <c r="H41" t="s">
        <v>19</v>
      </c>
      <c r="I41" t="s">
        <v>69</v>
      </c>
    </row>
    <row r="42" spans="1:9" x14ac:dyDescent="0.25">
      <c r="A42" t="s">
        <v>26</v>
      </c>
      <c r="F42" s="2" t="s">
        <v>27</v>
      </c>
      <c r="G42" s="8">
        <f>G31</f>
        <v>2</v>
      </c>
      <c r="H42" t="s">
        <v>31</v>
      </c>
    </row>
    <row r="43" spans="1:9" x14ac:dyDescent="0.25">
      <c r="A43" t="s">
        <v>9</v>
      </c>
      <c r="F43" s="2" t="s">
        <v>10</v>
      </c>
      <c r="G43">
        <v>2E-3</v>
      </c>
      <c r="H43" t="s">
        <v>3</v>
      </c>
    </row>
    <row r="44" spans="1:9" x14ac:dyDescent="0.25">
      <c r="D44" t="s">
        <v>11</v>
      </c>
      <c r="F44" s="2" t="s">
        <v>10</v>
      </c>
      <c r="G44">
        <f>G43*1000</f>
        <v>2</v>
      </c>
      <c r="H44" t="s">
        <v>13</v>
      </c>
    </row>
    <row r="45" spans="1:9" x14ac:dyDescent="0.25">
      <c r="D45" t="s">
        <v>11</v>
      </c>
      <c r="F45" s="2" t="s">
        <v>10</v>
      </c>
      <c r="G45">
        <f>G43/12</f>
        <v>1.6666666666666666E-4</v>
      </c>
      <c r="H45" t="s">
        <v>12</v>
      </c>
    </row>
    <row r="46" spans="1:9" x14ac:dyDescent="0.25">
      <c r="A46" t="s">
        <v>14</v>
      </c>
      <c r="F46" s="2" t="s">
        <v>15</v>
      </c>
      <c r="G46" s="3">
        <v>2000000</v>
      </c>
      <c r="H46" t="s">
        <v>16</v>
      </c>
    </row>
    <row r="47" spans="1:9" x14ac:dyDescent="0.25">
      <c r="A47" t="s">
        <v>20</v>
      </c>
      <c r="F47" s="2" t="s">
        <v>21</v>
      </c>
      <c r="G47">
        <v>8</v>
      </c>
      <c r="H47" t="s">
        <v>22</v>
      </c>
    </row>
    <row r="48" spans="1:9" x14ac:dyDescent="0.25">
      <c r="A48" s="1" t="s">
        <v>23</v>
      </c>
      <c r="B48" s="1"/>
      <c r="C48" s="1"/>
      <c r="D48" s="1"/>
      <c r="E48" s="1"/>
      <c r="F48" s="5" t="s">
        <v>24</v>
      </c>
      <c r="G48" s="6">
        <f>PI()*G38*G39*G40*G41*G42*60*24/(144*G46)</f>
        <v>4.7123889803846897</v>
      </c>
      <c r="H48" s="1" t="s">
        <v>25</v>
      </c>
    </row>
    <row r="49" spans="1:10" x14ac:dyDescent="0.25">
      <c r="A49" s="1" t="s">
        <v>30</v>
      </c>
      <c r="B49" s="1"/>
      <c r="C49" s="1"/>
      <c r="D49" s="1"/>
      <c r="E49" s="1"/>
      <c r="F49" s="5" t="s">
        <v>28</v>
      </c>
      <c r="G49" s="6">
        <f>PI()*G38*G39*G40*G41*G42*60*24/(144*G46*G47)</f>
        <v>0.58904862254808621</v>
      </c>
      <c r="H49" s="1" t="s">
        <v>29</v>
      </c>
    </row>
    <row r="50" spans="1:10" x14ac:dyDescent="0.25">
      <c r="A50" s="1"/>
      <c r="B50" s="1"/>
      <c r="C50" s="1"/>
      <c r="D50" s="1"/>
      <c r="E50" s="1"/>
      <c r="F50" s="5"/>
      <c r="G50" s="6"/>
      <c r="H50" s="1"/>
    </row>
    <row r="51" spans="1:10" x14ac:dyDescent="0.25">
      <c r="A51" s="1" t="s">
        <v>146</v>
      </c>
      <c r="B51" s="1"/>
      <c r="C51" s="1"/>
      <c r="D51" s="1"/>
      <c r="E51" s="1"/>
      <c r="F51" s="5"/>
      <c r="G51" s="6"/>
      <c r="H51" s="1"/>
    </row>
    <row r="52" spans="1:10" x14ac:dyDescent="0.25">
      <c r="A52" s="1" t="s">
        <v>52</v>
      </c>
      <c r="B52" s="1"/>
      <c r="C52" s="1"/>
      <c r="D52" s="1"/>
      <c r="E52" s="1"/>
      <c r="F52" s="5"/>
      <c r="G52" s="6"/>
      <c r="H52" s="1"/>
    </row>
    <row r="53" spans="1:10" x14ac:dyDescent="0.25">
      <c r="A53" s="9" t="s">
        <v>53</v>
      </c>
      <c r="B53" s="1"/>
      <c r="C53" s="1"/>
      <c r="D53" s="1"/>
      <c r="E53" s="1"/>
      <c r="F53" s="2" t="s">
        <v>33</v>
      </c>
      <c r="G53" s="10">
        <v>4</v>
      </c>
      <c r="H53" s="9" t="s">
        <v>3</v>
      </c>
    </row>
    <row r="54" spans="1:10" x14ac:dyDescent="0.25">
      <c r="A54" s="1" t="s">
        <v>23</v>
      </c>
      <c r="F54" s="5" t="s">
        <v>24</v>
      </c>
      <c r="G54" s="1">
        <f>IF(G53=1.125,0.9,IF(G53=1.5,1.25,IF(G53=2,1.5,IF(G53=2.5,1.75,1.75))))</f>
        <v>1.75</v>
      </c>
      <c r="H54" s="1" t="s">
        <v>25</v>
      </c>
    </row>
    <row r="55" spans="1:10" x14ac:dyDescent="0.25">
      <c r="A55" s="1" t="s">
        <v>30</v>
      </c>
      <c r="B55" s="1"/>
      <c r="C55" s="1"/>
      <c r="D55" s="1"/>
      <c r="E55" s="1"/>
      <c r="F55" s="5" t="s">
        <v>28</v>
      </c>
      <c r="G55" s="6">
        <f>G54/8</f>
        <v>0.21875</v>
      </c>
      <c r="H55" s="1" t="s">
        <v>29</v>
      </c>
    </row>
    <row r="56" spans="1:10" x14ac:dyDescent="0.25">
      <c r="A56" s="1"/>
      <c r="B56" s="1"/>
      <c r="C56" s="1"/>
      <c r="D56" s="1"/>
      <c r="E56" s="1"/>
      <c r="F56" s="5"/>
      <c r="G56" s="6"/>
      <c r="H56" s="1"/>
    </row>
    <row r="57" spans="1:10" x14ac:dyDescent="0.25">
      <c r="A57" s="1" t="s">
        <v>40</v>
      </c>
    </row>
    <row r="58" spans="1:10" x14ac:dyDescent="0.25">
      <c r="A58" s="1" t="s">
        <v>46</v>
      </c>
    </row>
    <row r="59" spans="1:10" x14ac:dyDescent="0.25">
      <c r="A59" s="9" t="s">
        <v>32</v>
      </c>
      <c r="F59" s="2" t="s">
        <v>33</v>
      </c>
      <c r="G59" s="8">
        <v>7.1999999999999995E-2</v>
      </c>
      <c r="H59" t="s">
        <v>39</v>
      </c>
      <c r="I59" t="s">
        <v>58</v>
      </c>
      <c r="J59" t="s">
        <v>130</v>
      </c>
    </row>
    <row r="60" spans="1:10" x14ac:dyDescent="0.25">
      <c r="A60" s="9" t="s">
        <v>34</v>
      </c>
      <c r="G60">
        <f>231.001</f>
        <v>231.001</v>
      </c>
      <c r="H60" t="s">
        <v>35</v>
      </c>
      <c r="J60" s="1" t="s">
        <v>129</v>
      </c>
    </row>
    <row r="61" spans="1:10" x14ac:dyDescent="0.25">
      <c r="A61" s="9" t="s">
        <v>37</v>
      </c>
      <c r="G61">
        <f>60*60*24</f>
        <v>86400</v>
      </c>
      <c r="H61" t="s">
        <v>38</v>
      </c>
      <c r="J61" t="s">
        <v>72</v>
      </c>
    </row>
    <row r="62" spans="1:10" x14ac:dyDescent="0.25">
      <c r="A62" s="9" t="s">
        <v>41</v>
      </c>
      <c r="F62" s="2" t="s">
        <v>36</v>
      </c>
      <c r="G62" s="8">
        <v>703</v>
      </c>
      <c r="H62" t="s">
        <v>78</v>
      </c>
      <c r="I62" t="s">
        <v>45</v>
      </c>
      <c r="J62" t="s">
        <v>71</v>
      </c>
    </row>
    <row r="63" spans="1:10" x14ac:dyDescent="0.25">
      <c r="A63" s="1" t="s">
        <v>23</v>
      </c>
      <c r="B63" s="1"/>
      <c r="C63" s="1"/>
      <c r="D63" s="1"/>
      <c r="E63" s="1"/>
      <c r="F63" s="5" t="s">
        <v>24</v>
      </c>
      <c r="G63" s="6">
        <f>G64*8</f>
        <v>30.645523244211009</v>
      </c>
      <c r="H63" s="1" t="s">
        <v>25</v>
      </c>
    </row>
    <row r="64" spans="1:10" x14ac:dyDescent="0.25">
      <c r="A64" s="1" t="s">
        <v>30</v>
      </c>
      <c r="B64" s="1"/>
      <c r="C64" s="1"/>
      <c r="D64" s="1"/>
      <c r="E64" s="1"/>
      <c r="F64" s="5" t="s">
        <v>28</v>
      </c>
      <c r="G64" s="6">
        <f>(G59/G60/(G62/100))*60*60*24</f>
        <v>3.8306904055263762</v>
      </c>
      <c r="H64" s="1" t="s">
        <v>29</v>
      </c>
      <c r="I64" t="s">
        <v>43</v>
      </c>
    </row>
    <row r="65" spans="1:10" x14ac:dyDescent="0.25">
      <c r="A65" s="9" t="s">
        <v>42</v>
      </c>
      <c r="G65">
        <f>(G40/60)*(G62/100)</f>
        <v>29.291666666666671</v>
      </c>
      <c r="H65" t="s">
        <v>29</v>
      </c>
      <c r="I65" t="s">
        <v>44</v>
      </c>
    </row>
    <row r="67" spans="1:10" x14ac:dyDescent="0.25">
      <c r="A67" s="1" t="s">
        <v>47</v>
      </c>
    </row>
    <row r="68" spans="1:10" x14ac:dyDescent="0.25">
      <c r="A68" s="9" t="s">
        <v>32</v>
      </c>
      <c r="F68" s="2" t="s">
        <v>33</v>
      </c>
      <c r="G68" s="8">
        <v>4.8000000000000001E-2</v>
      </c>
      <c r="H68" t="s">
        <v>39</v>
      </c>
      <c r="I68" t="s">
        <v>59</v>
      </c>
    </row>
    <row r="69" spans="1:10" x14ac:dyDescent="0.25">
      <c r="A69" s="9" t="s">
        <v>34</v>
      </c>
      <c r="G69">
        <f>231.001</f>
        <v>231.001</v>
      </c>
      <c r="H69" t="s">
        <v>35</v>
      </c>
      <c r="J69" s="1" t="s">
        <v>128</v>
      </c>
    </row>
    <row r="70" spans="1:10" x14ac:dyDescent="0.25">
      <c r="A70" s="9" t="s">
        <v>37</v>
      </c>
      <c r="G70">
        <f>60*60*24</f>
        <v>86400</v>
      </c>
      <c r="H70" t="s">
        <v>38</v>
      </c>
      <c r="J70" t="s">
        <v>72</v>
      </c>
    </row>
    <row r="71" spans="1:10" x14ac:dyDescent="0.25">
      <c r="A71" s="9" t="s">
        <v>41</v>
      </c>
      <c r="F71" s="2" t="s">
        <v>36</v>
      </c>
      <c r="G71" s="8">
        <v>3077</v>
      </c>
      <c r="H71" t="s">
        <v>78</v>
      </c>
      <c r="I71" t="s">
        <v>49</v>
      </c>
      <c r="J71" t="s">
        <v>73</v>
      </c>
    </row>
    <row r="72" spans="1:10" x14ac:dyDescent="0.25">
      <c r="A72" s="1" t="s">
        <v>23</v>
      </c>
      <c r="B72" s="1"/>
      <c r="C72" s="1"/>
      <c r="D72" s="1"/>
      <c r="E72" s="1"/>
      <c r="F72" s="5" t="s">
        <v>24</v>
      </c>
      <c r="G72" s="6">
        <f>G73*8</f>
        <v>4.6677072561326707</v>
      </c>
      <c r="H72" s="1" t="s">
        <v>25</v>
      </c>
      <c r="J72" t="s">
        <v>130</v>
      </c>
    </row>
    <row r="73" spans="1:10" x14ac:dyDescent="0.25">
      <c r="A73" s="1" t="s">
        <v>30</v>
      </c>
      <c r="B73" s="1"/>
      <c r="C73" s="1"/>
      <c r="D73" s="1"/>
      <c r="E73" s="1"/>
      <c r="F73" s="5" t="s">
        <v>28</v>
      </c>
      <c r="G73" s="6">
        <f>(G68/G69/(G71/100))*60*60*24</f>
        <v>0.58346340701658383</v>
      </c>
      <c r="H73" s="1" t="s">
        <v>29</v>
      </c>
      <c r="I73" t="s">
        <v>48</v>
      </c>
    </row>
    <row r="74" spans="1:10" x14ac:dyDescent="0.25">
      <c r="A74" s="9" t="s">
        <v>42</v>
      </c>
      <c r="G74" s="4">
        <f>(G40/60)*(G71/100)</f>
        <v>128.20833333333334</v>
      </c>
      <c r="H74" t="s">
        <v>29</v>
      </c>
      <c r="I74" t="s">
        <v>50</v>
      </c>
    </row>
    <row r="76" spans="1:10" x14ac:dyDescent="0.25">
      <c r="A76" s="1" t="s">
        <v>52</v>
      </c>
      <c r="B76" s="1"/>
      <c r="C76" s="1"/>
      <c r="D76" s="1"/>
      <c r="E76" s="1"/>
      <c r="F76" s="5"/>
      <c r="G76" s="6"/>
      <c r="H76" s="1"/>
    </row>
    <row r="77" spans="1:10" x14ac:dyDescent="0.25">
      <c r="A77" s="9" t="s">
        <v>54</v>
      </c>
      <c r="B77" s="1"/>
      <c r="C77" s="1"/>
      <c r="D77" s="1"/>
      <c r="E77" s="1"/>
      <c r="F77" s="2" t="s">
        <v>56</v>
      </c>
      <c r="G77" s="10">
        <v>4</v>
      </c>
      <c r="H77" s="9" t="s">
        <v>57</v>
      </c>
      <c r="I77" t="s">
        <v>55</v>
      </c>
    </row>
    <row r="78" spans="1:10" x14ac:dyDescent="0.25">
      <c r="A78" s="9" t="s">
        <v>32</v>
      </c>
      <c r="F78" s="2" t="s">
        <v>33</v>
      </c>
      <c r="G78" s="8">
        <f>G68</f>
        <v>4.8000000000000001E-2</v>
      </c>
      <c r="H78" t="s">
        <v>39</v>
      </c>
      <c r="I78" t="s">
        <v>59</v>
      </c>
    </row>
    <row r="79" spans="1:10" x14ac:dyDescent="0.25">
      <c r="A79" s="1" t="s">
        <v>23</v>
      </c>
      <c r="F79" s="5" t="s">
        <v>24</v>
      </c>
      <c r="G79" s="6">
        <f>G80*8</f>
        <v>2.8859903925379831</v>
      </c>
      <c r="H79" s="1" t="s">
        <v>25</v>
      </c>
    </row>
    <row r="80" spans="1:10" x14ac:dyDescent="0.25">
      <c r="A80" s="1" t="s">
        <v>30</v>
      </c>
      <c r="B80" s="1"/>
      <c r="C80" s="1"/>
      <c r="D80" s="1"/>
      <c r="E80" s="1"/>
      <c r="F80" s="5" t="s">
        <v>28</v>
      </c>
      <c r="G80" s="6">
        <f>G77/G78/G69</f>
        <v>0.36074879906724788</v>
      </c>
      <c r="H80" s="1" t="s">
        <v>29</v>
      </c>
      <c r="I80" t="s">
        <v>60</v>
      </c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60417" r:id="rId4">
          <objectPr defaultSize="0" autoPict="0" r:id="rId5">
            <anchor moveWithCells="1">
              <from>
                <xdr:col>9</xdr:col>
                <xdr:colOff>76200</xdr:colOff>
                <xdr:row>62</xdr:row>
                <xdr:rowOff>19050</xdr:rowOff>
              </from>
              <to>
                <xdr:col>11</xdr:col>
                <xdr:colOff>57150</xdr:colOff>
                <xdr:row>68</xdr:row>
                <xdr:rowOff>28575</xdr:rowOff>
              </to>
            </anchor>
          </objectPr>
        </oleObject>
      </mc:Choice>
      <mc:Fallback>
        <oleObject progId="Equation.3" shapeId="60417" r:id="rId4"/>
      </mc:Fallback>
    </mc:AlternateContent>
    <mc:AlternateContent xmlns:mc="http://schemas.openxmlformats.org/markup-compatibility/2006">
      <mc:Choice Requires="x14">
        <oleObject progId="Equation.3" shapeId="60418" r:id="rId6">
          <objectPr defaultSize="0" r:id="rId7">
            <anchor moveWithCells="1">
              <from>
                <xdr:col>8</xdr:col>
                <xdr:colOff>161925</xdr:colOff>
                <xdr:row>6</xdr:row>
                <xdr:rowOff>9525</xdr:rowOff>
              </from>
              <to>
                <xdr:col>10</xdr:col>
                <xdr:colOff>285750</xdr:colOff>
                <xdr:row>8</xdr:row>
                <xdr:rowOff>19050</xdr:rowOff>
              </to>
            </anchor>
          </objectPr>
        </oleObject>
      </mc:Choice>
      <mc:Fallback>
        <oleObject progId="Equation.3" shapeId="60418" r:id="rId6"/>
      </mc:Fallback>
    </mc:AlternateContent>
    <mc:AlternateContent xmlns:mc="http://schemas.openxmlformats.org/markup-compatibility/2006">
      <mc:Choice Requires="x14">
        <oleObject progId="Equation.3" shapeId="60419" r:id="rId8">
          <objectPr defaultSize="0" r:id="rId9">
            <anchor moveWithCells="1">
              <from>
                <xdr:col>8</xdr:col>
                <xdr:colOff>161925</xdr:colOff>
                <xdr:row>27</xdr:row>
                <xdr:rowOff>19050</xdr:rowOff>
              </from>
              <to>
                <xdr:col>10</xdr:col>
                <xdr:colOff>704850</xdr:colOff>
                <xdr:row>29</xdr:row>
                <xdr:rowOff>28575</xdr:rowOff>
              </to>
            </anchor>
          </objectPr>
        </oleObject>
      </mc:Choice>
      <mc:Fallback>
        <oleObject progId="Equation.3" shapeId="60419" r:id="rId8"/>
      </mc:Fallback>
    </mc:AlternateContent>
    <mc:AlternateContent xmlns:mc="http://schemas.openxmlformats.org/markup-compatibility/2006">
      <mc:Choice Requires="x14">
        <oleObject progId="Equation.3" shapeId="60420" r:id="rId10">
          <objectPr defaultSize="0" r:id="rId11">
            <anchor moveWithCells="1">
              <from>
                <xdr:col>8</xdr:col>
                <xdr:colOff>133350</xdr:colOff>
                <xdr:row>12</xdr:row>
                <xdr:rowOff>0</xdr:rowOff>
              </from>
              <to>
                <xdr:col>14</xdr:col>
                <xdr:colOff>180975</xdr:colOff>
                <xdr:row>14</xdr:row>
                <xdr:rowOff>38100</xdr:rowOff>
              </to>
            </anchor>
          </objectPr>
        </oleObject>
      </mc:Choice>
      <mc:Fallback>
        <oleObject progId="Equation.3" shapeId="60420" r:id="rId10"/>
      </mc:Fallback>
    </mc:AlternateContent>
    <mc:AlternateContent xmlns:mc="http://schemas.openxmlformats.org/markup-compatibility/2006">
      <mc:Choice Requires="x14">
        <oleObject progId="Equation.3" shapeId="60421" r:id="rId12">
          <objectPr defaultSize="0" r:id="rId13">
            <anchor moveWithCells="1">
              <from>
                <xdr:col>8</xdr:col>
                <xdr:colOff>142875</xdr:colOff>
                <xdr:row>16</xdr:row>
                <xdr:rowOff>95250</xdr:rowOff>
              </from>
              <to>
                <xdr:col>14</xdr:col>
                <xdr:colOff>257175</xdr:colOff>
                <xdr:row>18</xdr:row>
                <xdr:rowOff>133350</xdr:rowOff>
              </to>
            </anchor>
          </objectPr>
        </oleObject>
      </mc:Choice>
      <mc:Fallback>
        <oleObject progId="Equation.3" shapeId="60421" r:id="rId12"/>
      </mc:Fallback>
    </mc:AlternateContent>
    <mc:AlternateContent xmlns:mc="http://schemas.openxmlformats.org/markup-compatibility/2006">
      <mc:Choice Requires="x14">
        <oleObject progId="Equation.3" shapeId="60422" r:id="rId14">
          <objectPr defaultSize="0" r:id="rId15">
            <anchor moveWithCells="1">
              <from>
                <xdr:col>8</xdr:col>
                <xdr:colOff>161925</xdr:colOff>
                <xdr:row>30</xdr:row>
                <xdr:rowOff>9525</xdr:rowOff>
              </from>
              <to>
                <xdr:col>11</xdr:col>
                <xdr:colOff>304800</xdr:colOff>
                <xdr:row>32</xdr:row>
                <xdr:rowOff>47625</xdr:rowOff>
              </to>
            </anchor>
          </objectPr>
        </oleObject>
      </mc:Choice>
      <mc:Fallback>
        <oleObject progId="Equation.3" shapeId="60422" r:id="rId14"/>
      </mc:Fallback>
    </mc:AlternateContent>
  </oleObject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"/>
  <dimension ref="A1:J80"/>
  <sheetViews>
    <sheetView zoomScaleNormal="100" workbookViewId="0">
      <selection activeCell="G7" sqref="G7"/>
    </sheetView>
  </sheetViews>
  <sheetFormatPr defaultRowHeight="15" x14ac:dyDescent="0.25"/>
  <cols>
    <col min="6" max="6" width="9.140625" style="2"/>
    <col min="11" max="11" width="12" bestFit="1" customWidth="1"/>
  </cols>
  <sheetData>
    <row r="1" spans="1:9" x14ac:dyDescent="0.25">
      <c r="A1" s="1" t="s">
        <v>0</v>
      </c>
      <c r="H1" t="s">
        <v>51</v>
      </c>
    </row>
    <row r="3" spans="1:9" x14ac:dyDescent="0.25">
      <c r="A3" s="1" t="s">
        <v>17</v>
      </c>
    </row>
    <row r="4" spans="1:9" x14ac:dyDescent="0.25">
      <c r="A4" s="1"/>
    </row>
    <row r="5" spans="1:9" x14ac:dyDescent="0.25">
      <c r="A5" s="1" t="s">
        <v>147</v>
      </c>
    </row>
    <row r="6" spans="1:9" x14ac:dyDescent="0.25">
      <c r="A6" s="1" t="s">
        <v>46</v>
      </c>
    </row>
    <row r="7" spans="1:9" x14ac:dyDescent="0.25">
      <c r="A7" s="9" t="s">
        <v>145</v>
      </c>
      <c r="F7" s="2" t="s">
        <v>142</v>
      </c>
      <c r="G7" s="8">
        <v>2000</v>
      </c>
      <c r="H7" t="s">
        <v>143</v>
      </c>
    </row>
    <row r="8" spans="1:9" x14ac:dyDescent="0.25">
      <c r="A8" s="9" t="s">
        <v>144</v>
      </c>
      <c r="F8" s="2" t="s">
        <v>27</v>
      </c>
      <c r="G8" s="8">
        <v>7000</v>
      </c>
    </row>
    <row r="9" spans="1:9" x14ac:dyDescent="0.25">
      <c r="A9" s="1" t="s">
        <v>23</v>
      </c>
      <c r="B9" s="1"/>
      <c r="C9" s="1"/>
      <c r="D9" s="1"/>
      <c r="E9" s="1"/>
      <c r="F9" s="5" t="s">
        <v>24</v>
      </c>
      <c r="G9" s="6">
        <f>G7*8*24/G8</f>
        <v>54.857142857142854</v>
      </c>
      <c r="H9" s="1" t="s">
        <v>25</v>
      </c>
    </row>
    <row r="10" spans="1:9" x14ac:dyDescent="0.25">
      <c r="A10" s="1" t="s">
        <v>30</v>
      </c>
      <c r="B10" s="1"/>
      <c r="C10" s="1"/>
      <c r="D10" s="1"/>
      <c r="E10" s="1"/>
      <c r="F10" s="5" t="s">
        <v>28</v>
      </c>
      <c r="G10" s="6">
        <f>CONVERT(G9,"us_pt","gal")</f>
        <v>6.8571428571428568</v>
      </c>
      <c r="H10" s="1" t="s">
        <v>29</v>
      </c>
    </row>
    <row r="11" spans="1:9" x14ac:dyDescent="0.25">
      <c r="A11" s="1"/>
    </row>
    <row r="12" spans="1:9" x14ac:dyDescent="0.25">
      <c r="A12" s="1" t="s">
        <v>146</v>
      </c>
    </row>
    <row r="13" spans="1:9" x14ac:dyDescent="0.25">
      <c r="A13" t="s">
        <v>1</v>
      </c>
      <c r="F13" s="2" t="s">
        <v>2</v>
      </c>
      <c r="G13" s="7">
        <v>18</v>
      </c>
      <c r="H13" t="s">
        <v>3</v>
      </c>
    </row>
    <row r="14" spans="1:9" x14ac:dyDescent="0.25">
      <c r="A14" t="s">
        <v>4</v>
      </c>
      <c r="F14" s="2" t="s">
        <v>5</v>
      </c>
      <c r="G14" s="8">
        <v>20</v>
      </c>
      <c r="H14" t="s">
        <v>3</v>
      </c>
    </row>
    <row r="15" spans="1:9" x14ac:dyDescent="0.25">
      <c r="A15" t="s">
        <v>6</v>
      </c>
      <c r="F15" s="2" t="s">
        <v>7</v>
      </c>
      <c r="G15" s="8">
        <v>250</v>
      </c>
      <c r="H15" t="s">
        <v>8</v>
      </c>
    </row>
    <row r="16" spans="1:9" x14ac:dyDescent="0.25">
      <c r="A16" t="s">
        <v>70</v>
      </c>
      <c r="F16" s="2" t="s">
        <v>18</v>
      </c>
      <c r="G16" s="8">
        <v>2</v>
      </c>
      <c r="H16" t="s">
        <v>19</v>
      </c>
      <c r="I16" t="s">
        <v>69</v>
      </c>
    </row>
    <row r="17" spans="1:8" x14ac:dyDescent="0.25">
      <c r="A17" t="s">
        <v>26</v>
      </c>
      <c r="F17" s="2" t="s">
        <v>149</v>
      </c>
      <c r="G17" s="8">
        <v>6</v>
      </c>
      <c r="H17" t="s">
        <v>31</v>
      </c>
    </row>
    <row r="18" spans="1:8" x14ac:dyDescent="0.25">
      <c r="A18" t="s">
        <v>9</v>
      </c>
      <c r="F18" s="2" t="s">
        <v>10</v>
      </c>
      <c r="G18">
        <v>2E-3</v>
      </c>
      <c r="H18" t="s">
        <v>3</v>
      </c>
    </row>
    <row r="19" spans="1:8" x14ac:dyDescent="0.25">
      <c r="D19" t="s">
        <v>11</v>
      </c>
      <c r="F19" s="2" t="s">
        <v>10</v>
      </c>
      <c r="G19">
        <f>G18*1000</f>
        <v>2</v>
      </c>
      <c r="H19" t="s">
        <v>13</v>
      </c>
    </row>
    <row r="20" spans="1:8" x14ac:dyDescent="0.25">
      <c r="D20" t="s">
        <v>11</v>
      </c>
      <c r="F20" s="2" t="s">
        <v>10</v>
      </c>
      <c r="G20">
        <f>G18/12</f>
        <v>1.6666666666666666E-4</v>
      </c>
      <c r="H20" t="s">
        <v>12</v>
      </c>
    </row>
    <row r="21" spans="1:8" x14ac:dyDescent="0.25">
      <c r="A21" t="s">
        <v>14</v>
      </c>
      <c r="F21" s="2" t="s">
        <v>15</v>
      </c>
      <c r="G21" s="3">
        <v>2000000</v>
      </c>
      <c r="H21" t="s">
        <v>16</v>
      </c>
    </row>
    <row r="22" spans="1:8" x14ac:dyDescent="0.25">
      <c r="A22" t="s">
        <v>20</v>
      </c>
      <c r="G22">
        <v>8</v>
      </c>
      <c r="H22" t="s">
        <v>22</v>
      </c>
    </row>
    <row r="23" spans="1:8" x14ac:dyDescent="0.25">
      <c r="A23" s="1" t="s">
        <v>23</v>
      </c>
      <c r="B23" s="1"/>
      <c r="C23" s="1"/>
      <c r="D23" s="1"/>
      <c r="E23" s="1"/>
      <c r="F23" s="5" t="s">
        <v>24</v>
      </c>
      <c r="G23" s="6">
        <f>PI()*G13*G14*G15*G16*G17*60*24/(144*G21)</f>
        <v>16.964600329384883</v>
      </c>
      <c r="H23" s="1" t="s">
        <v>25</v>
      </c>
    </row>
    <row r="24" spans="1:8" x14ac:dyDescent="0.25">
      <c r="A24" s="1" t="s">
        <v>30</v>
      </c>
      <c r="B24" s="1"/>
      <c r="C24" s="1"/>
      <c r="D24" s="1"/>
      <c r="E24" s="1"/>
      <c r="F24" s="5" t="s">
        <v>28</v>
      </c>
      <c r="G24" s="6">
        <f>PI()*G13*G14*G15*G16*G17*60*24/(144*G21*G22)</f>
        <v>2.1205750411731104</v>
      </c>
      <c r="H24" s="1" t="s">
        <v>29</v>
      </c>
    </row>
    <row r="25" spans="1:8" x14ac:dyDescent="0.25">
      <c r="A25" s="1"/>
      <c r="B25" s="1"/>
      <c r="C25" s="1"/>
      <c r="D25" s="1"/>
      <c r="E25" s="1"/>
      <c r="F25" s="5"/>
      <c r="G25" s="6"/>
      <c r="H25" s="1"/>
    </row>
    <row r="26" spans="1:8" x14ac:dyDescent="0.25">
      <c r="A26" s="1" t="s">
        <v>147</v>
      </c>
      <c r="B26" s="1"/>
      <c r="C26" s="1"/>
      <c r="D26" s="1"/>
      <c r="E26" s="1"/>
      <c r="F26" s="5"/>
      <c r="G26" s="6"/>
      <c r="H26" s="1"/>
    </row>
    <row r="27" spans="1:8" x14ac:dyDescent="0.25">
      <c r="A27" s="1" t="s">
        <v>47</v>
      </c>
    </row>
    <row r="28" spans="1:8" x14ac:dyDescent="0.25">
      <c r="A28" t="s">
        <v>1</v>
      </c>
      <c r="F28" s="2" t="s">
        <v>2</v>
      </c>
      <c r="G28" s="7">
        <v>19</v>
      </c>
      <c r="H28" t="s">
        <v>3</v>
      </c>
    </row>
    <row r="29" spans="1:8" x14ac:dyDescent="0.25">
      <c r="A29" t="s">
        <v>4</v>
      </c>
      <c r="F29" s="2" t="s">
        <v>5</v>
      </c>
      <c r="G29" s="8">
        <v>20</v>
      </c>
      <c r="H29" t="s">
        <v>3</v>
      </c>
    </row>
    <row r="30" spans="1:8" x14ac:dyDescent="0.25">
      <c r="A30" t="s">
        <v>6</v>
      </c>
      <c r="F30" s="2" t="s">
        <v>7</v>
      </c>
      <c r="G30" s="8">
        <v>250</v>
      </c>
      <c r="H30" t="s">
        <v>8</v>
      </c>
    </row>
    <row r="31" spans="1:8" x14ac:dyDescent="0.25">
      <c r="A31" t="s">
        <v>26</v>
      </c>
      <c r="F31" s="2" t="s">
        <v>149</v>
      </c>
      <c r="G31" s="8">
        <v>2</v>
      </c>
      <c r="H31" t="s">
        <v>31</v>
      </c>
    </row>
    <row r="32" spans="1:8" x14ac:dyDescent="0.25">
      <c r="A32" t="s">
        <v>148</v>
      </c>
      <c r="F32" s="2" t="s">
        <v>27</v>
      </c>
      <c r="G32" s="8">
        <f>1/(PI()*2*60*24/(12*12*2000000))</f>
        <v>31830.988618379073</v>
      </c>
    </row>
    <row r="33" spans="1:9" x14ac:dyDescent="0.25">
      <c r="A33" s="1" t="s">
        <v>23</v>
      </c>
      <c r="B33" s="1"/>
      <c r="C33" s="1"/>
      <c r="D33" s="1"/>
      <c r="E33" s="1"/>
      <c r="F33" s="5" t="s">
        <v>24</v>
      </c>
      <c r="G33" s="6">
        <f>G28*G29*G30*G31/G32</f>
        <v>5.969026041820606</v>
      </c>
      <c r="H33" s="1" t="s">
        <v>25</v>
      </c>
    </row>
    <row r="34" spans="1:9" x14ac:dyDescent="0.25">
      <c r="A34" s="1" t="s">
        <v>30</v>
      </c>
      <c r="B34" s="1"/>
      <c r="C34" s="1"/>
      <c r="D34" s="1"/>
      <c r="E34" s="1"/>
      <c r="F34" s="5" t="s">
        <v>28</v>
      </c>
      <c r="G34" s="6">
        <f>CONVERT(G33,"us_pt","gal")</f>
        <v>0.74612825522757575</v>
      </c>
      <c r="H34" s="1" t="s">
        <v>29</v>
      </c>
    </row>
    <row r="35" spans="1:9" x14ac:dyDescent="0.25">
      <c r="A35" s="1"/>
      <c r="B35" s="1"/>
      <c r="C35" s="1"/>
      <c r="D35" s="1"/>
      <c r="E35" s="1"/>
      <c r="F35" s="5"/>
      <c r="G35" s="6"/>
      <c r="H35" s="1"/>
    </row>
    <row r="36" spans="1:9" x14ac:dyDescent="0.25">
      <c r="A36" s="1" t="s">
        <v>146</v>
      </c>
      <c r="B36" s="1"/>
      <c r="C36" s="1"/>
      <c r="D36" s="1"/>
      <c r="E36" s="1"/>
      <c r="F36" s="5"/>
      <c r="G36" s="6"/>
      <c r="H36" s="1"/>
    </row>
    <row r="37" spans="1:9" x14ac:dyDescent="0.25">
      <c r="A37" s="1" t="s">
        <v>47</v>
      </c>
    </row>
    <row r="38" spans="1:9" x14ac:dyDescent="0.25">
      <c r="A38" t="s">
        <v>1</v>
      </c>
      <c r="F38" s="2" t="s">
        <v>2</v>
      </c>
      <c r="G38" s="7">
        <f>G28</f>
        <v>19</v>
      </c>
      <c r="H38" t="s">
        <v>3</v>
      </c>
    </row>
    <row r="39" spans="1:9" x14ac:dyDescent="0.25">
      <c r="A39" t="s">
        <v>4</v>
      </c>
      <c r="F39" s="2" t="s">
        <v>5</v>
      </c>
      <c r="G39" s="8">
        <f>G29</f>
        <v>20</v>
      </c>
      <c r="H39" t="s">
        <v>3</v>
      </c>
    </row>
    <row r="40" spans="1:9" x14ac:dyDescent="0.25">
      <c r="A40" t="s">
        <v>6</v>
      </c>
      <c r="F40" s="2" t="s">
        <v>7</v>
      </c>
      <c r="G40" s="8">
        <f>G30</f>
        <v>250</v>
      </c>
      <c r="H40" t="s">
        <v>8</v>
      </c>
    </row>
    <row r="41" spans="1:9" x14ac:dyDescent="0.25">
      <c r="A41" t="s">
        <v>70</v>
      </c>
      <c r="F41" s="2" t="s">
        <v>18</v>
      </c>
      <c r="G41" s="8">
        <v>2</v>
      </c>
      <c r="H41" t="s">
        <v>19</v>
      </c>
      <c r="I41" t="s">
        <v>69</v>
      </c>
    </row>
    <row r="42" spans="1:9" x14ac:dyDescent="0.25">
      <c r="A42" t="s">
        <v>26</v>
      </c>
      <c r="F42" s="2" t="s">
        <v>27</v>
      </c>
      <c r="G42" s="8">
        <f>G31</f>
        <v>2</v>
      </c>
      <c r="H42" t="s">
        <v>31</v>
      </c>
    </row>
    <row r="43" spans="1:9" x14ac:dyDescent="0.25">
      <c r="A43" t="s">
        <v>9</v>
      </c>
      <c r="F43" s="2" t="s">
        <v>10</v>
      </c>
      <c r="G43">
        <v>2E-3</v>
      </c>
      <c r="H43" t="s">
        <v>3</v>
      </c>
    </row>
    <row r="44" spans="1:9" x14ac:dyDescent="0.25">
      <c r="D44" t="s">
        <v>11</v>
      </c>
      <c r="F44" s="2" t="s">
        <v>10</v>
      </c>
      <c r="G44">
        <f>G43*1000</f>
        <v>2</v>
      </c>
      <c r="H44" t="s">
        <v>13</v>
      </c>
    </row>
    <row r="45" spans="1:9" x14ac:dyDescent="0.25">
      <c r="D45" t="s">
        <v>11</v>
      </c>
      <c r="F45" s="2" t="s">
        <v>10</v>
      </c>
      <c r="G45">
        <f>G43/12</f>
        <v>1.6666666666666666E-4</v>
      </c>
      <c r="H45" t="s">
        <v>12</v>
      </c>
    </row>
    <row r="46" spans="1:9" x14ac:dyDescent="0.25">
      <c r="A46" t="s">
        <v>14</v>
      </c>
      <c r="F46" s="2" t="s">
        <v>15</v>
      </c>
      <c r="G46" s="3">
        <v>2000000</v>
      </c>
      <c r="H46" t="s">
        <v>16</v>
      </c>
    </row>
    <row r="47" spans="1:9" x14ac:dyDescent="0.25">
      <c r="A47" t="s">
        <v>20</v>
      </c>
      <c r="F47" s="2" t="s">
        <v>21</v>
      </c>
      <c r="G47">
        <v>8</v>
      </c>
      <c r="H47" t="s">
        <v>22</v>
      </c>
    </row>
    <row r="48" spans="1:9" x14ac:dyDescent="0.25">
      <c r="A48" s="1" t="s">
        <v>23</v>
      </c>
      <c r="B48" s="1"/>
      <c r="C48" s="1"/>
      <c r="D48" s="1"/>
      <c r="E48" s="1"/>
      <c r="F48" s="5" t="s">
        <v>24</v>
      </c>
      <c r="G48" s="6">
        <f>PI()*G38*G39*G40*G41*G42*60*24/(144*G46)</f>
        <v>5.9690260418206069</v>
      </c>
      <c r="H48" s="1" t="s">
        <v>25</v>
      </c>
    </row>
    <row r="49" spans="1:10" x14ac:dyDescent="0.25">
      <c r="A49" s="1" t="s">
        <v>30</v>
      </c>
      <c r="B49" s="1"/>
      <c r="C49" s="1"/>
      <c r="D49" s="1"/>
      <c r="E49" s="1"/>
      <c r="F49" s="5" t="s">
        <v>28</v>
      </c>
      <c r="G49" s="6">
        <f>PI()*G38*G39*G40*G41*G42*60*24/(144*G46*G47)</f>
        <v>0.74612825522757587</v>
      </c>
      <c r="H49" s="1" t="s">
        <v>29</v>
      </c>
    </row>
    <row r="50" spans="1:10" x14ac:dyDescent="0.25">
      <c r="A50" s="1"/>
      <c r="B50" s="1"/>
      <c r="C50" s="1"/>
      <c r="D50" s="1"/>
      <c r="E50" s="1"/>
      <c r="F50" s="5"/>
      <c r="G50" s="6"/>
      <c r="H50" s="1"/>
    </row>
    <row r="51" spans="1:10" x14ac:dyDescent="0.25">
      <c r="A51" s="1" t="s">
        <v>146</v>
      </c>
      <c r="B51" s="1"/>
      <c r="C51" s="1"/>
      <c r="D51" s="1"/>
      <c r="E51" s="1"/>
      <c r="F51" s="5"/>
      <c r="G51" s="6"/>
      <c r="H51" s="1"/>
    </row>
    <row r="52" spans="1:10" x14ac:dyDescent="0.25">
      <c r="A52" s="1" t="s">
        <v>52</v>
      </c>
      <c r="B52" s="1"/>
      <c r="C52" s="1"/>
      <c r="D52" s="1"/>
      <c r="E52" s="1"/>
      <c r="F52" s="5"/>
      <c r="G52" s="6"/>
      <c r="H52" s="1"/>
    </row>
    <row r="53" spans="1:10" x14ac:dyDescent="0.25">
      <c r="A53" s="9" t="s">
        <v>53</v>
      </c>
      <c r="B53" s="1"/>
      <c r="C53" s="1"/>
      <c r="D53" s="1"/>
      <c r="E53" s="1"/>
      <c r="F53" s="2" t="s">
        <v>33</v>
      </c>
      <c r="G53" s="10">
        <v>4</v>
      </c>
      <c r="H53" s="9" t="s">
        <v>3</v>
      </c>
    </row>
    <row r="54" spans="1:10" x14ac:dyDescent="0.25">
      <c r="A54" s="1" t="s">
        <v>23</v>
      </c>
      <c r="F54" s="5" t="s">
        <v>24</v>
      </c>
      <c r="G54" s="1">
        <f>IF(G53=1.125,0.9,IF(G53=1.5,1.25,IF(G53=2,1.5,IF(G53=2.5,1.75,1.75))))</f>
        <v>1.75</v>
      </c>
      <c r="H54" s="1" t="s">
        <v>25</v>
      </c>
    </row>
    <row r="55" spans="1:10" x14ac:dyDescent="0.25">
      <c r="A55" s="1" t="s">
        <v>30</v>
      </c>
      <c r="B55" s="1"/>
      <c r="C55" s="1"/>
      <c r="D55" s="1"/>
      <c r="E55" s="1"/>
      <c r="F55" s="5" t="s">
        <v>28</v>
      </c>
      <c r="G55" s="6">
        <f>G54/8</f>
        <v>0.21875</v>
      </c>
      <c r="H55" s="1" t="s">
        <v>29</v>
      </c>
    </row>
    <row r="56" spans="1:10" x14ac:dyDescent="0.25">
      <c r="A56" s="1"/>
      <c r="B56" s="1"/>
      <c r="C56" s="1"/>
      <c r="D56" s="1"/>
      <c r="E56" s="1"/>
      <c r="F56" s="5"/>
      <c r="G56" s="6"/>
      <c r="H56" s="1"/>
    </row>
    <row r="57" spans="1:10" x14ac:dyDescent="0.25">
      <c r="A57" s="1" t="s">
        <v>40</v>
      </c>
    </row>
    <row r="58" spans="1:10" x14ac:dyDescent="0.25">
      <c r="A58" s="1" t="s">
        <v>46</v>
      </c>
    </row>
    <row r="59" spans="1:10" x14ac:dyDescent="0.25">
      <c r="A59" s="9" t="s">
        <v>32</v>
      </c>
      <c r="F59" s="2" t="s">
        <v>33</v>
      </c>
      <c r="G59" s="8">
        <v>7.1999999999999995E-2</v>
      </c>
      <c r="H59" t="s">
        <v>39</v>
      </c>
      <c r="I59" t="s">
        <v>58</v>
      </c>
    </row>
    <row r="60" spans="1:10" x14ac:dyDescent="0.25">
      <c r="A60" s="9" t="s">
        <v>34</v>
      </c>
      <c r="G60">
        <f>231.001</f>
        <v>231.001</v>
      </c>
      <c r="H60" t="s">
        <v>35</v>
      </c>
      <c r="J60" s="1"/>
    </row>
    <row r="61" spans="1:10" x14ac:dyDescent="0.25">
      <c r="A61" s="9" t="s">
        <v>37</v>
      </c>
      <c r="G61">
        <f>60*60*24</f>
        <v>86400</v>
      </c>
      <c r="H61" t="s">
        <v>38</v>
      </c>
    </row>
    <row r="62" spans="1:10" x14ac:dyDescent="0.25">
      <c r="A62" s="9" t="s">
        <v>41</v>
      </c>
      <c r="F62" s="2" t="s">
        <v>36</v>
      </c>
      <c r="G62" s="8">
        <v>703</v>
      </c>
      <c r="H62" t="s">
        <v>78</v>
      </c>
      <c r="I62" t="s">
        <v>45</v>
      </c>
    </row>
    <row r="63" spans="1:10" x14ac:dyDescent="0.25">
      <c r="A63" s="1" t="s">
        <v>23</v>
      </c>
      <c r="B63" s="1"/>
      <c r="C63" s="1"/>
      <c r="D63" s="1"/>
      <c r="E63" s="1"/>
      <c r="F63" s="5" t="s">
        <v>24</v>
      </c>
      <c r="G63" s="6">
        <f>G64*8</f>
        <v>30.645523244211009</v>
      </c>
      <c r="H63" s="1" t="s">
        <v>25</v>
      </c>
    </row>
    <row r="64" spans="1:10" x14ac:dyDescent="0.25">
      <c r="A64" s="1" t="s">
        <v>30</v>
      </c>
      <c r="B64" s="1"/>
      <c r="C64" s="1"/>
      <c r="D64" s="1"/>
      <c r="E64" s="1"/>
      <c r="F64" s="5" t="s">
        <v>28</v>
      </c>
      <c r="G64" s="6">
        <f>(G59/G60/(G62/100))*60*60*24</f>
        <v>3.8306904055263762</v>
      </c>
      <c r="H64" s="1" t="s">
        <v>29</v>
      </c>
      <c r="I64" t="s">
        <v>43</v>
      </c>
    </row>
    <row r="65" spans="1:10" x14ac:dyDescent="0.25">
      <c r="A65" s="9" t="s">
        <v>42</v>
      </c>
      <c r="G65">
        <f>(G40/60)*(G62/100)</f>
        <v>29.291666666666671</v>
      </c>
      <c r="H65" t="s">
        <v>29</v>
      </c>
      <c r="I65" t="s">
        <v>44</v>
      </c>
    </row>
    <row r="67" spans="1:10" x14ac:dyDescent="0.25">
      <c r="A67" s="1" t="s">
        <v>47</v>
      </c>
    </row>
    <row r="68" spans="1:10" x14ac:dyDescent="0.25">
      <c r="A68" s="9" t="s">
        <v>32</v>
      </c>
      <c r="F68" s="2" t="s">
        <v>33</v>
      </c>
      <c r="G68" s="8">
        <v>4.8000000000000001E-2</v>
      </c>
      <c r="H68" t="s">
        <v>39</v>
      </c>
      <c r="I68" t="s">
        <v>59</v>
      </c>
    </row>
    <row r="69" spans="1:10" x14ac:dyDescent="0.25">
      <c r="A69" s="9" t="s">
        <v>34</v>
      </c>
      <c r="G69">
        <f>231.001</f>
        <v>231.001</v>
      </c>
      <c r="H69" t="s">
        <v>35</v>
      </c>
      <c r="J69" s="1"/>
    </row>
    <row r="70" spans="1:10" x14ac:dyDescent="0.25">
      <c r="A70" s="9" t="s">
        <v>37</v>
      </c>
      <c r="G70">
        <f>60*60*24</f>
        <v>86400</v>
      </c>
      <c r="H70" t="s">
        <v>38</v>
      </c>
    </row>
    <row r="71" spans="1:10" x14ac:dyDescent="0.25">
      <c r="A71" s="9" t="s">
        <v>41</v>
      </c>
      <c r="F71" s="2" t="s">
        <v>36</v>
      </c>
      <c r="G71" s="8">
        <v>3077</v>
      </c>
      <c r="H71" t="s">
        <v>78</v>
      </c>
      <c r="I71" t="s">
        <v>49</v>
      </c>
    </row>
    <row r="72" spans="1:10" x14ac:dyDescent="0.25">
      <c r="A72" s="1" t="s">
        <v>23</v>
      </c>
      <c r="B72" s="1"/>
      <c r="C72" s="1"/>
      <c r="D72" s="1"/>
      <c r="E72" s="1"/>
      <c r="F72" s="5" t="s">
        <v>24</v>
      </c>
      <c r="G72" s="6">
        <f>G73*8</f>
        <v>4.6677072561326707</v>
      </c>
      <c r="H72" s="1" t="s">
        <v>25</v>
      </c>
    </row>
    <row r="73" spans="1:10" x14ac:dyDescent="0.25">
      <c r="A73" s="1" t="s">
        <v>30</v>
      </c>
      <c r="B73" s="1"/>
      <c r="C73" s="1"/>
      <c r="D73" s="1"/>
      <c r="E73" s="1"/>
      <c r="F73" s="5" t="s">
        <v>28</v>
      </c>
      <c r="G73" s="6">
        <f>(G68/G69/(G71/100))*60*60*24</f>
        <v>0.58346340701658383</v>
      </c>
      <c r="H73" s="1" t="s">
        <v>29</v>
      </c>
      <c r="I73" t="s">
        <v>48</v>
      </c>
    </row>
    <row r="74" spans="1:10" x14ac:dyDescent="0.25">
      <c r="A74" s="9" t="s">
        <v>42</v>
      </c>
      <c r="G74" s="4">
        <f>(G40/60)*(G71/100)</f>
        <v>128.20833333333334</v>
      </c>
      <c r="H74" t="s">
        <v>29</v>
      </c>
      <c r="I74" t="s">
        <v>50</v>
      </c>
    </row>
    <row r="76" spans="1:10" x14ac:dyDescent="0.25">
      <c r="A76" s="1" t="s">
        <v>52</v>
      </c>
      <c r="B76" s="1"/>
      <c r="C76" s="1"/>
      <c r="D76" s="1"/>
      <c r="E76" s="1"/>
      <c r="F76" s="5"/>
      <c r="G76" s="6"/>
      <c r="H76" s="1"/>
    </row>
    <row r="77" spans="1:10" x14ac:dyDescent="0.25">
      <c r="A77" s="9" t="s">
        <v>54</v>
      </c>
      <c r="B77" s="1"/>
      <c r="C77" s="1"/>
      <c r="D77" s="1"/>
      <c r="E77" s="1"/>
      <c r="F77" s="2" t="s">
        <v>56</v>
      </c>
      <c r="G77" s="10">
        <v>4</v>
      </c>
      <c r="H77" s="9" t="s">
        <v>57</v>
      </c>
      <c r="I77" t="s">
        <v>55</v>
      </c>
    </row>
    <row r="78" spans="1:10" x14ac:dyDescent="0.25">
      <c r="A78" s="9" t="s">
        <v>32</v>
      </c>
      <c r="F78" s="2" t="s">
        <v>33</v>
      </c>
      <c r="G78" s="8">
        <f>G68</f>
        <v>4.8000000000000001E-2</v>
      </c>
      <c r="H78" t="s">
        <v>39</v>
      </c>
      <c r="I78" t="s">
        <v>59</v>
      </c>
    </row>
    <row r="79" spans="1:10" x14ac:dyDescent="0.25">
      <c r="A79" s="1" t="s">
        <v>23</v>
      </c>
      <c r="F79" s="5" t="s">
        <v>24</v>
      </c>
      <c r="G79" s="6">
        <f>G80*8</f>
        <v>2.8859903925379831</v>
      </c>
      <c r="H79" s="1" t="s">
        <v>25</v>
      </c>
    </row>
    <row r="80" spans="1:10" x14ac:dyDescent="0.25">
      <c r="A80" s="1" t="s">
        <v>30</v>
      </c>
      <c r="B80" s="1"/>
      <c r="C80" s="1"/>
      <c r="D80" s="1"/>
      <c r="E80" s="1"/>
      <c r="F80" s="5" t="s">
        <v>28</v>
      </c>
      <c r="G80" s="6">
        <f>G77/G78/G69</f>
        <v>0.36074879906724788</v>
      </c>
      <c r="H80" s="1" t="s">
        <v>29</v>
      </c>
      <c r="I80" t="s">
        <v>60</v>
      </c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61441" r:id="rId4">
          <objectPr defaultSize="0" autoPict="0" r:id="rId5">
            <anchor moveWithCells="1">
              <from>
                <xdr:col>9</xdr:col>
                <xdr:colOff>76200</xdr:colOff>
                <xdr:row>62</xdr:row>
                <xdr:rowOff>19050</xdr:rowOff>
              </from>
              <to>
                <xdr:col>11</xdr:col>
                <xdr:colOff>57150</xdr:colOff>
                <xdr:row>68</xdr:row>
                <xdr:rowOff>28575</xdr:rowOff>
              </to>
            </anchor>
          </objectPr>
        </oleObject>
      </mc:Choice>
      <mc:Fallback>
        <oleObject progId="Equation.3" shapeId="61441" r:id="rId4"/>
      </mc:Fallback>
    </mc:AlternateContent>
    <mc:AlternateContent xmlns:mc="http://schemas.openxmlformats.org/markup-compatibility/2006">
      <mc:Choice Requires="x14">
        <oleObject progId="Equation.3" shapeId="61442" r:id="rId6">
          <objectPr defaultSize="0" autoPict="0" r:id="rId7">
            <anchor moveWithCells="1">
              <from>
                <xdr:col>8</xdr:col>
                <xdr:colOff>161925</xdr:colOff>
                <xdr:row>6</xdr:row>
                <xdr:rowOff>9525</xdr:rowOff>
              </from>
              <to>
                <xdr:col>10</xdr:col>
                <xdr:colOff>285750</xdr:colOff>
                <xdr:row>8</xdr:row>
                <xdr:rowOff>19050</xdr:rowOff>
              </to>
            </anchor>
          </objectPr>
        </oleObject>
      </mc:Choice>
      <mc:Fallback>
        <oleObject progId="Equation.3" shapeId="61442" r:id="rId6"/>
      </mc:Fallback>
    </mc:AlternateContent>
    <mc:AlternateContent xmlns:mc="http://schemas.openxmlformats.org/markup-compatibility/2006">
      <mc:Choice Requires="x14">
        <oleObject progId="Equation.3" shapeId="61443" r:id="rId8">
          <objectPr defaultSize="0" autoPict="0" r:id="rId9">
            <anchor moveWithCells="1">
              <from>
                <xdr:col>8</xdr:col>
                <xdr:colOff>161925</xdr:colOff>
                <xdr:row>27</xdr:row>
                <xdr:rowOff>19050</xdr:rowOff>
              </from>
              <to>
                <xdr:col>10</xdr:col>
                <xdr:colOff>704850</xdr:colOff>
                <xdr:row>29</xdr:row>
                <xdr:rowOff>28575</xdr:rowOff>
              </to>
            </anchor>
          </objectPr>
        </oleObject>
      </mc:Choice>
      <mc:Fallback>
        <oleObject progId="Equation.3" shapeId="61443" r:id="rId8"/>
      </mc:Fallback>
    </mc:AlternateContent>
    <mc:AlternateContent xmlns:mc="http://schemas.openxmlformats.org/markup-compatibility/2006">
      <mc:Choice Requires="x14">
        <oleObject progId="Equation.3" shapeId="61444" r:id="rId10">
          <objectPr defaultSize="0" autoPict="0" r:id="rId11">
            <anchor moveWithCells="1">
              <from>
                <xdr:col>8</xdr:col>
                <xdr:colOff>133350</xdr:colOff>
                <xdr:row>12</xdr:row>
                <xdr:rowOff>0</xdr:rowOff>
              </from>
              <to>
                <xdr:col>14</xdr:col>
                <xdr:colOff>180975</xdr:colOff>
                <xdr:row>14</xdr:row>
                <xdr:rowOff>38100</xdr:rowOff>
              </to>
            </anchor>
          </objectPr>
        </oleObject>
      </mc:Choice>
      <mc:Fallback>
        <oleObject progId="Equation.3" shapeId="61444" r:id="rId10"/>
      </mc:Fallback>
    </mc:AlternateContent>
    <mc:AlternateContent xmlns:mc="http://schemas.openxmlformats.org/markup-compatibility/2006">
      <mc:Choice Requires="x14">
        <oleObject progId="Equation.3" shapeId="61445" r:id="rId12">
          <objectPr defaultSize="0" autoPict="0" r:id="rId13">
            <anchor moveWithCells="1">
              <from>
                <xdr:col>8</xdr:col>
                <xdr:colOff>142875</xdr:colOff>
                <xdr:row>16</xdr:row>
                <xdr:rowOff>95250</xdr:rowOff>
              </from>
              <to>
                <xdr:col>14</xdr:col>
                <xdr:colOff>257175</xdr:colOff>
                <xdr:row>18</xdr:row>
                <xdr:rowOff>133350</xdr:rowOff>
              </to>
            </anchor>
          </objectPr>
        </oleObject>
      </mc:Choice>
      <mc:Fallback>
        <oleObject progId="Equation.3" shapeId="61445" r:id="rId12"/>
      </mc:Fallback>
    </mc:AlternateContent>
    <mc:AlternateContent xmlns:mc="http://schemas.openxmlformats.org/markup-compatibility/2006">
      <mc:Choice Requires="x14">
        <oleObject progId="Equation.3" shapeId="61446" r:id="rId14">
          <objectPr defaultSize="0" autoPict="0" r:id="rId15">
            <anchor moveWithCells="1">
              <from>
                <xdr:col>8</xdr:col>
                <xdr:colOff>161925</xdr:colOff>
                <xdr:row>30</xdr:row>
                <xdr:rowOff>9525</xdr:rowOff>
              </from>
              <to>
                <xdr:col>11</xdr:col>
                <xdr:colOff>304800</xdr:colOff>
                <xdr:row>32</xdr:row>
                <xdr:rowOff>47625</xdr:rowOff>
              </to>
            </anchor>
          </objectPr>
        </oleObject>
      </mc:Choice>
      <mc:Fallback>
        <oleObject progId="Equation.3" shapeId="61446" r:id="rId14"/>
      </mc:Fallback>
    </mc:AlternateContent>
  </oleObject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80"/>
  <sheetViews>
    <sheetView zoomScaleNormal="100" workbookViewId="0">
      <selection activeCell="G7" sqref="G7"/>
    </sheetView>
  </sheetViews>
  <sheetFormatPr defaultRowHeight="15" x14ac:dyDescent="0.25"/>
  <cols>
    <col min="6" max="6" width="9.140625" style="2"/>
    <col min="11" max="11" width="12" bestFit="1" customWidth="1"/>
  </cols>
  <sheetData>
    <row r="1" spans="1:9" x14ac:dyDescent="0.25">
      <c r="A1" s="1" t="s">
        <v>0</v>
      </c>
      <c r="H1" t="s">
        <v>51</v>
      </c>
    </row>
    <row r="3" spans="1:9" x14ac:dyDescent="0.25">
      <c r="A3" s="1" t="s">
        <v>17</v>
      </c>
    </row>
    <row r="4" spans="1:9" x14ac:dyDescent="0.25">
      <c r="A4" s="1"/>
    </row>
    <row r="5" spans="1:9" x14ac:dyDescent="0.25">
      <c r="A5" s="1" t="s">
        <v>147</v>
      </c>
    </row>
    <row r="6" spans="1:9" x14ac:dyDescent="0.25">
      <c r="A6" s="1" t="s">
        <v>46</v>
      </c>
    </row>
    <row r="7" spans="1:9" x14ac:dyDescent="0.25">
      <c r="A7" s="9" t="s">
        <v>150</v>
      </c>
      <c r="F7" s="2" t="s">
        <v>142</v>
      </c>
      <c r="G7" s="8">
        <v>1745</v>
      </c>
      <c r="H7" t="s">
        <v>143</v>
      </c>
    </row>
    <row r="8" spans="1:9" x14ac:dyDescent="0.25">
      <c r="A8" s="9" t="s">
        <v>144</v>
      </c>
      <c r="F8" s="2" t="s">
        <v>27</v>
      </c>
      <c r="G8" s="8">
        <v>7000</v>
      </c>
    </row>
    <row r="9" spans="1:9" x14ac:dyDescent="0.25">
      <c r="A9" s="1" t="s">
        <v>23</v>
      </c>
      <c r="B9" s="1"/>
      <c r="C9" s="1"/>
      <c r="D9" s="1"/>
      <c r="E9" s="1"/>
      <c r="F9" s="5" t="s">
        <v>24</v>
      </c>
      <c r="G9" s="6">
        <f>G7*8*24/G8</f>
        <v>47.862857142857145</v>
      </c>
      <c r="H9" s="1" t="s">
        <v>25</v>
      </c>
    </row>
    <row r="10" spans="1:9" x14ac:dyDescent="0.25">
      <c r="A10" s="1" t="s">
        <v>30</v>
      </c>
      <c r="B10" s="1"/>
      <c r="C10" s="1"/>
      <c r="D10" s="1"/>
      <c r="E10" s="1"/>
      <c r="F10" s="5" t="s">
        <v>28</v>
      </c>
      <c r="G10" s="6">
        <f>CONVERT(G9,"us_pt","gal")</f>
        <v>5.9828571428571431</v>
      </c>
      <c r="H10" s="1" t="s">
        <v>29</v>
      </c>
    </row>
    <row r="11" spans="1:9" x14ac:dyDescent="0.25">
      <c r="A11" s="1"/>
    </row>
    <row r="12" spans="1:9" x14ac:dyDescent="0.25">
      <c r="A12" s="1" t="s">
        <v>146</v>
      </c>
    </row>
    <row r="13" spans="1:9" x14ac:dyDescent="0.25">
      <c r="A13" t="s">
        <v>1</v>
      </c>
      <c r="F13" s="2" t="s">
        <v>2</v>
      </c>
      <c r="G13" s="7">
        <v>17</v>
      </c>
      <c r="H13" t="s">
        <v>3</v>
      </c>
    </row>
    <row r="14" spans="1:9" x14ac:dyDescent="0.25">
      <c r="A14" t="s">
        <v>4</v>
      </c>
      <c r="F14" s="2" t="s">
        <v>5</v>
      </c>
      <c r="G14" s="8">
        <v>19</v>
      </c>
      <c r="H14" t="s">
        <v>3</v>
      </c>
    </row>
    <row r="15" spans="1:9" x14ac:dyDescent="0.25">
      <c r="A15" t="s">
        <v>6</v>
      </c>
      <c r="F15" s="2" t="s">
        <v>7</v>
      </c>
      <c r="G15" s="8">
        <v>300</v>
      </c>
      <c r="H15" t="s">
        <v>8</v>
      </c>
    </row>
    <row r="16" spans="1:9" x14ac:dyDescent="0.25">
      <c r="A16" t="s">
        <v>70</v>
      </c>
      <c r="F16" s="2" t="s">
        <v>18</v>
      </c>
      <c r="G16" s="8">
        <v>2</v>
      </c>
      <c r="H16" t="s">
        <v>19</v>
      </c>
      <c r="I16" t="s">
        <v>69</v>
      </c>
    </row>
    <row r="17" spans="1:8" x14ac:dyDescent="0.25">
      <c r="A17" t="s">
        <v>26</v>
      </c>
      <c r="F17" s="2" t="s">
        <v>149</v>
      </c>
      <c r="G17" s="8">
        <v>6</v>
      </c>
      <c r="H17" t="s">
        <v>31</v>
      </c>
    </row>
    <row r="18" spans="1:8" x14ac:dyDescent="0.25">
      <c r="A18" t="s">
        <v>9</v>
      </c>
      <c r="F18" s="2" t="s">
        <v>10</v>
      </c>
      <c r="G18">
        <v>2E-3</v>
      </c>
      <c r="H18" t="s">
        <v>3</v>
      </c>
    </row>
    <row r="19" spans="1:8" x14ac:dyDescent="0.25">
      <c r="D19" t="s">
        <v>11</v>
      </c>
      <c r="F19" s="2" t="s">
        <v>10</v>
      </c>
      <c r="G19">
        <f>G18*1000</f>
        <v>2</v>
      </c>
      <c r="H19" t="s">
        <v>13</v>
      </c>
    </row>
    <row r="20" spans="1:8" x14ac:dyDescent="0.25">
      <c r="D20" t="s">
        <v>11</v>
      </c>
      <c r="F20" s="2" t="s">
        <v>10</v>
      </c>
      <c r="G20">
        <f>G18/12</f>
        <v>1.6666666666666666E-4</v>
      </c>
      <c r="H20" t="s">
        <v>12</v>
      </c>
    </row>
    <row r="21" spans="1:8" x14ac:dyDescent="0.25">
      <c r="A21" t="s">
        <v>14</v>
      </c>
      <c r="F21" s="2" t="s">
        <v>15</v>
      </c>
      <c r="G21" s="3">
        <v>2000000</v>
      </c>
      <c r="H21" t="s">
        <v>16</v>
      </c>
    </row>
    <row r="22" spans="1:8" x14ac:dyDescent="0.25">
      <c r="A22" t="s">
        <v>20</v>
      </c>
      <c r="G22">
        <v>8</v>
      </c>
      <c r="H22" t="s">
        <v>22</v>
      </c>
    </row>
    <row r="23" spans="1:8" x14ac:dyDescent="0.25">
      <c r="A23" s="1" t="s">
        <v>23</v>
      </c>
      <c r="B23" s="1"/>
      <c r="C23" s="1"/>
      <c r="D23" s="1"/>
      <c r="E23" s="1"/>
      <c r="F23" s="5" t="s">
        <v>24</v>
      </c>
      <c r="G23" s="6">
        <f>PI()*G13*G14*G15*G16*G17*60*24/(144*G21)</f>
        <v>18.265219687971058</v>
      </c>
      <c r="H23" s="1" t="s">
        <v>25</v>
      </c>
    </row>
    <row r="24" spans="1:8" x14ac:dyDescent="0.25">
      <c r="A24" s="1" t="s">
        <v>30</v>
      </c>
      <c r="B24" s="1"/>
      <c r="C24" s="1"/>
      <c r="D24" s="1"/>
      <c r="E24" s="1"/>
      <c r="F24" s="5" t="s">
        <v>28</v>
      </c>
      <c r="G24" s="6">
        <f>PI()*G13*G14*G15*G16*G17*60*24/(144*G21*G22)</f>
        <v>2.2831524609963822</v>
      </c>
      <c r="H24" s="1" t="s">
        <v>29</v>
      </c>
    </row>
    <row r="25" spans="1:8" x14ac:dyDescent="0.25">
      <c r="A25" s="1"/>
      <c r="B25" s="1"/>
      <c r="C25" s="1"/>
      <c r="D25" s="1"/>
      <c r="E25" s="1"/>
      <c r="F25" s="5"/>
      <c r="G25" s="6"/>
      <c r="H25" s="1"/>
    </row>
    <row r="26" spans="1:8" x14ac:dyDescent="0.25">
      <c r="A26" s="1" t="s">
        <v>147</v>
      </c>
      <c r="B26" s="1"/>
      <c r="C26" s="1"/>
      <c r="D26" s="1"/>
      <c r="E26" s="1"/>
      <c r="F26" s="5"/>
      <c r="G26" s="6"/>
      <c r="H26" s="1"/>
    </row>
    <row r="27" spans="1:8" x14ac:dyDescent="0.25">
      <c r="A27" s="1" t="s">
        <v>47</v>
      </c>
    </row>
    <row r="28" spans="1:8" x14ac:dyDescent="0.25">
      <c r="A28" t="s">
        <v>1</v>
      </c>
      <c r="F28" s="2" t="s">
        <v>2</v>
      </c>
      <c r="G28" s="7">
        <v>13</v>
      </c>
      <c r="H28" t="s">
        <v>3</v>
      </c>
    </row>
    <row r="29" spans="1:8" x14ac:dyDescent="0.25">
      <c r="A29" t="s">
        <v>4</v>
      </c>
      <c r="F29" s="2" t="s">
        <v>5</v>
      </c>
      <c r="G29" s="8">
        <v>19</v>
      </c>
      <c r="H29" t="s">
        <v>3</v>
      </c>
    </row>
    <row r="30" spans="1:8" x14ac:dyDescent="0.25">
      <c r="A30" t="s">
        <v>6</v>
      </c>
      <c r="F30" s="2" t="s">
        <v>7</v>
      </c>
      <c r="G30" s="8">
        <v>300</v>
      </c>
      <c r="H30" t="s">
        <v>8</v>
      </c>
    </row>
    <row r="31" spans="1:8" x14ac:dyDescent="0.25">
      <c r="A31" t="s">
        <v>26</v>
      </c>
      <c r="F31" s="2" t="s">
        <v>149</v>
      </c>
      <c r="G31" s="8">
        <v>3</v>
      </c>
      <c r="H31" t="s">
        <v>31</v>
      </c>
    </row>
    <row r="32" spans="1:8" x14ac:dyDescent="0.25">
      <c r="A32" t="s">
        <v>148</v>
      </c>
      <c r="F32" s="2" t="s">
        <v>27</v>
      </c>
      <c r="G32" s="8">
        <f>1/(PI()*2*60*24/(12*12*2000000))</f>
        <v>31830.988618379073</v>
      </c>
    </row>
    <row r="33" spans="1:9" x14ac:dyDescent="0.25">
      <c r="A33" s="1" t="s">
        <v>23</v>
      </c>
      <c r="B33" s="1"/>
      <c r="C33" s="1"/>
      <c r="D33" s="1"/>
      <c r="E33" s="1"/>
      <c r="F33" s="5" t="s">
        <v>24</v>
      </c>
      <c r="G33" s="6">
        <f>G28*G29*G30*G31/G32</f>
        <v>6.9837604689301092</v>
      </c>
      <c r="H33" s="1" t="s">
        <v>25</v>
      </c>
    </row>
    <row r="34" spans="1:9" x14ac:dyDescent="0.25">
      <c r="A34" s="1" t="s">
        <v>30</v>
      </c>
      <c r="B34" s="1"/>
      <c r="C34" s="1"/>
      <c r="D34" s="1"/>
      <c r="E34" s="1"/>
      <c r="F34" s="5" t="s">
        <v>28</v>
      </c>
      <c r="G34" s="6">
        <f>CONVERT(G33,"us_pt","gal")</f>
        <v>0.87297005861626364</v>
      </c>
      <c r="H34" s="1" t="s">
        <v>29</v>
      </c>
    </row>
    <row r="35" spans="1:9" x14ac:dyDescent="0.25">
      <c r="A35" s="1"/>
      <c r="B35" s="1"/>
      <c r="C35" s="1"/>
      <c r="D35" s="1"/>
      <c r="E35" s="1"/>
      <c r="F35" s="5"/>
      <c r="G35" s="6"/>
      <c r="H35" s="1"/>
    </row>
    <row r="36" spans="1:9" x14ac:dyDescent="0.25">
      <c r="A36" s="1" t="s">
        <v>146</v>
      </c>
      <c r="B36" s="1"/>
      <c r="C36" s="1"/>
      <c r="D36" s="1"/>
      <c r="E36" s="1"/>
      <c r="F36" s="5"/>
      <c r="G36" s="6"/>
      <c r="H36" s="1"/>
    </row>
    <row r="37" spans="1:9" x14ac:dyDescent="0.25">
      <c r="A37" s="1" t="s">
        <v>47</v>
      </c>
    </row>
    <row r="38" spans="1:9" x14ac:dyDescent="0.25">
      <c r="A38" t="s">
        <v>1</v>
      </c>
      <c r="F38" s="2" t="s">
        <v>2</v>
      </c>
      <c r="G38" s="7">
        <f>G28</f>
        <v>13</v>
      </c>
      <c r="H38" t="s">
        <v>3</v>
      </c>
    </row>
    <row r="39" spans="1:9" x14ac:dyDescent="0.25">
      <c r="A39" t="s">
        <v>4</v>
      </c>
      <c r="F39" s="2" t="s">
        <v>5</v>
      </c>
      <c r="G39" s="8">
        <f>G29</f>
        <v>19</v>
      </c>
      <c r="H39" t="s">
        <v>3</v>
      </c>
    </row>
    <row r="40" spans="1:9" x14ac:dyDescent="0.25">
      <c r="A40" t="s">
        <v>6</v>
      </c>
      <c r="F40" s="2" t="s">
        <v>7</v>
      </c>
      <c r="G40" s="8">
        <f>G30</f>
        <v>300</v>
      </c>
      <c r="H40" t="s">
        <v>8</v>
      </c>
    </row>
    <row r="41" spans="1:9" x14ac:dyDescent="0.25">
      <c r="A41" t="s">
        <v>70</v>
      </c>
      <c r="F41" s="2" t="s">
        <v>18</v>
      </c>
      <c r="G41" s="8">
        <v>2</v>
      </c>
      <c r="H41" t="s">
        <v>19</v>
      </c>
      <c r="I41" t="s">
        <v>69</v>
      </c>
    </row>
    <row r="42" spans="1:9" x14ac:dyDescent="0.25">
      <c r="A42" t="s">
        <v>26</v>
      </c>
      <c r="F42" s="2" t="s">
        <v>27</v>
      </c>
      <c r="G42" s="8">
        <f>G31</f>
        <v>3</v>
      </c>
      <c r="H42" t="s">
        <v>31</v>
      </c>
    </row>
    <row r="43" spans="1:9" x14ac:dyDescent="0.25">
      <c r="A43" t="s">
        <v>9</v>
      </c>
      <c r="F43" s="2" t="s">
        <v>10</v>
      </c>
      <c r="G43">
        <v>2E-3</v>
      </c>
      <c r="H43" t="s">
        <v>3</v>
      </c>
    </row>
    <row r="44" spans="1:9" x14ac:dyDescent="0.25">
      <c r="D44" t="s">
        <v>11</v>
      </c>
      <c r="F44" s="2" t="s">
        <v>10</v>
      </c>
      <c r="G44">
        <f>G43*1000</f>
        <v>2</v>
      </c>
      <c r="H44" t="s">
        <v>13</v>
      </c>
    </row>
    <row r="45" spans="1:9" x14ac:dyDescent="0.25">
      <c r="D45" t="s">
        <v>11</v>
      </c>
      <c r="F45" s="2" t="s">
        <v>10</v>
      </c>
      <c r="G45">
        <f>G43/12</f>
        <v>1.6666666666666666E-4</v>
      </c>
      <c r="H45" t="s">
        <v>12</v>
      </c>
    </row>
    <row r="46" spans="1:9" x14ac:dyDescent="0.25">
      <c r="A46" t="s">
        <v>14</v>
      </c>
      <c r="F46" s="2" t="s">
        <v>15</v>
      </c>
      <c r="G46" s="3">
        <v>2000000</v>
      </c>
      <c r="H46" t="s">
        <v>16</v>
      </c>
    </row>
    <row r="47" spans="1:9" x14ac:dyDescent="0.25">
      <c r="A47" t="s">
        <v>20</v>
      </c>
      <c r="F47" s="2" t="s">
        <v>21</v>
      </c>
      <c r="G47">
        <v>8</v>
      </c>
      <c r="H47" t="s">
        <v>22</v>
      </c>
    </row>
    <row r="48" spans="1:9" x14ac:dyDescent="0.25">
      <c r="A48" s="1" t="s">
        <v>23</v>
      </c>
      <c r="B48" s="1"/>
      <c r="C48" s="1"/>
      <c r="D48" s="1"/>
      <c r="E48" s="1"/>
      <c r="F48" s="5" t="s">
        <v>24</v>
      </c>
      <c r="G48" s="6">
        <f>PI()*G38*G39*G40*G41*G42*60*24/(144*G46)</f>
        <v>6.98376046893011</v>
      </c>
      <c r="H48" s="1" t="s">
        <v>25</v>
      </c>
    </row>
    <row r="49" spans="1:10" x14ac:dyDescent="0.25">
      <c r="A49" s="1" t="s">
        <v>30</v>
      </c>
      <c r="B49" s="1"/>
      <c r="C49" s="1"/>
      <c r="D49" s="1"/>
      <c r="E49" s="1"/>
      <c r="F49" s="5" t="s">
        <v>28</v>
      </c>
      <c r="G49" s="6">
        <f>PI()*G38*G39*G40*G41*G42*60*24/(144*G46*G47)</f>
        <v>0.87297005861626376</v>
      </c>
      <c r="H49" s="1" t="s">
        <v>29</v>
      </c>
    </row>
    <row r="50" spans="1:10" x14ac:dyDescent="0.25">
      <c r="A50" s="1"/>
      <c r="B50" s="1"/>
      <c r="C50" s="1"/>
      <c r="D50" s="1"/>
      <c r="E50" s="1"/>
      <c r="F50" s="5"/>
      <c r="G50" s="6"/>
      <c r="H50" s="1"/>
    </row>
    <row r="51" spans="1:10" x14ac:dyDescent="0.25">
      <c r="A51" s="1" t="s">
        <v>146</v>
      </c>
      <c r="B51" s="1"/>
      <c r="C51" s="1"/>
      <c r="D51" s="1"/>
      <c r="E51" s="1"/>
      <c r="F51" s="5"/>
      <c r="G51" s="6"/>
      <c r="H51" s="1"/>
    </row>
    <row r="52" spans="1:10" x14ac:dyDescent="0.25">
      <c r="A52" s="1" t="s">
        <v>52</v>
      </c>
      <c r="B52" s="1"/>
      <c r="C52" s="1"/>
      <c r="D52" s="1"/>
      <c r="E52" s="1"/>
      <c r="F52" s="5"/>
      <c r="G52" s="6"/>
      <c r="H52" s="1"/>
    </row>
    <row r="53" spans="1:10" x14ac:dyDescent="0.25">
      <c r="A53" s="9" t="s">
        <v>53</v>
      </c>
      <c r="B53" s="1"/>
      <c r="C53" s="1"/>
      <c r="D53" s="1"/>
      <c r="E53" s="1"/>
      <c r="F53" s="2" t="s">
        <v>33</v>
      </c>
      <c r="G53" s="10">
        <v>3.5</v>
      </c>
      <c r="H53" s="9" t="s">
        <v>3</v>
      </c>
    </row>
    <row r="54" spans="1:10" x14ac:dyDescent="0.25">
      <c r="A54" s="1" t="s">
        <v>23</v>
      </c>
      <c r="F54" s="5" t="s">
        <v>24</v>
      </c>
      <c r="G54" s="1">
        <f>IF(G53=1.125,0.9,IF(G53=1.5,1.25,IF(G53=2,1.5,IF(G53=2.5,1.75,1.75))))</f>
        <v>1.75</v>
      </c>
      <c r="H54" s="1" t="s">
        <v>25</v>
      </c>
    </row>
    <row r="55" spans="1:10" x14ac:dyDescent="0.25">
      <c r="A55" s="1" t="s">
        <v>30</v>
      </c>
      <c r="B55" s="1"/>
      <c r="C55" s="1"/>
      <c r="D55" s="1"/>
      <c r="E55" s="1"/>
      <c r="F55" s="5" t="s">
        <v>28</v>
      </c>
      <c r="G55" s="6">
        <f>G54/8</f>
        <v>0.21875</v>
      </c>
      <c r="H55" s="1" t="s">
        <v>29</v>
      </c>
    </row>
    <row r="56" spans="1:10" x14ac:dyDescent="0.25">
      <c r="A56" s="1"/>
      <c r="B56" s="1"/>
      <c r="C56" s="1"/>
      <c r="D56" s="1"/>
      <c r="E56" s="1"/>
      <c r="F56" s="5"/>
      <c r="G56" s="6"/>
      <c r="H56" s="1"/>
    </row>
    <row r="57" spans="1:10" x14ac:dyDescent="0.25">
      <c r="A57" s="1" t="s">
        <v>40</v>
      </c>
    </row>
    <row r="58" spans="1:10" x14ac:dyDescent="0.25">
      <c r="A58" s="1" t="s">
        <v>46</v>
      </c>
    </row>
    <row r="59" spans="1:10" x14ac:dyDescent="0.25">
      <c r="A59" s="9" t="s">
        <v>32</v>
      </c>
      <c r="F59" s="2" t="s">
        <v>33</v>
      </c>
      <c r="G59" s="8">
        <v>0.14399999999999999</v>
      </c>
      <c r="H59" t="s">
        <v>39</v>
      </c>
      <c r="I59" t="s">
        <v>58</v>
      </c>
    </row>
    <row r="60" spans="1:10" x14ac:dyDescent="0.25">
      <c r="A60" s="9" t="s">
        <v>34</v>
      </c>
      <c r="G60">
        <f>231.001</f>
        <v>231.001</v>
      </c>
      <c r="H60" t="s">
        <v>35</v>
      </c>
      <c r="J60" s="1"/>
    </row>
    <row r="61" spans="1:10" x14ac:dyDescent="0.25">
      <c r="A61" s="9" t="s">
        <v>37</v>
      </c>
      <c r="G61">
        <f>60*60*24</f>
        <v>86400</v>
      </c>
      <c r="H61" t="s">
        <v>38</v>
      </c>
    </row>
    <row r="62" spans="1:10" x14ac:dyDescent="0.25">
      <c r="A62" s="9" t="s">
        <v>41</v>
      </c>
      <c r="F62" s="2" t="s">
        <v>36</v>
      </c>
      <c r="G62" s="8">
        <v>510</v>
      </c>
      <c r="H62" t="s">
        <v>78</v>
      </c>
      <c r="I62" t="s">
        <v>45</v>
      </c>
    </row>
    <row r="63" spans="1:10" x14ac:dyDescent="0.25">
      <c r="A63" s="1" t="s">
        <v>23</v>
      </c>
      <c r="B63" s="1"/>
      <c r="C63" s="1"/>
      <c r="D63" s="1"/>
      <c r="E63" s="1"/>
      <c r="F63" s="5" t="s">
        <v>24</v>
      </c>
      <c r="G63" s="6">
        <f>G64*8</f>
        <v>84.485501336001349</v>
      </c>
      <c r="H63" s="1" t="s">
        <v>25</v>
      </c>
    </row>
    <row r="64" spans="1:10" x14ac:dyDescent="0.25">
      <c r="A64" s="1" t="s">
        <v>30</v>
      </c>
      <c r="B64" s="1"/>
      <c r="C64" s="1"/>
      <c r="D64" s="1"/>
      <c r="E64" s="1"/>
      <c r="F64" s="5" t="s">
        <v>28</v>
      </c>
      <c r="G64" s="6">
        <f>(G59/G60/(G62/100))*60*60*24</f>
        <v>10.560687667000169</v>
      </c>
      <c r="H64" s="1" t="s">
        <v>29</v>
      </c>
      <c r="I64" t="s">
        <v>43</v>
      </c>
    </row>
    <row r="65" spans="1:10" x14ac:dyDescent="0.25">
      <c r="A65" s="9" t="s">
        <v>42</v>
      </c>
      <c r="G65">
        <f>(G40/60)*(G62/100)</f>
        <v>25.5</v>
      </c>
      <c r="H65" t="s">
        <v>29</v>
      </c>
      <c r="I65" t="s">
        <v>44</v>
      </c>
    </row>
    <row r="67" spans="1:10" x14ac:dyDescent="0.25">
      <c r="A67" s="1" t="s">
        <v>47</v>
      </c>
    </row>
    <row r="68" spans="1:10" x14ac:dyDescent="0.25">
      <c r="A68" s="9" t="s">
        <v>32</v>
      </c>
      <c r="F68" s="2" t="s">
        <v>33</v>
      </c>
      <c r="G68" s="8">
        <v>0.108</v>
      </c>
      <c r="H68" t="s">
        <v>39</v>
      </c>
      <c r="I68" t="s">
        <v>59</v>
      </c>
    </row>
    <row r="69" spans="1:10" x14ac:dyDescent="0.25">
      <c r="A69" s="9" t="s">
        <v>34</v>
      </c>
      <c r="G69">
        <f>231.001</f>
        <v>231.001</v>
      </c>
      <c r="H69" t="s">
        <v>35</v>
      </c>
      <c r="J69" s="1"/>
    </row>
    <row r="70" spans="1:10" x14ac:dyDescent="0.25">
      <c r="A70" s="9" t="s">
        <v>37</v>
      </c>
      <c r="G70">
        <f>60*60*24</f>
        <v>86400</v>
      </c>
      <c r="H70" t="s">
        <v>38</v>
      </c>
    </row>
    <row r="71" spans="1:10" x14ac:dyDescent="0.25">
      <c r="A71" s="9" t="s">
        <v>41</v>
      </c>
      <c r="F71" s="2" t="s">
        <v>36</v>
      </c>
      <c r="G71" s="8">
        <v>2130</v>
      </c>
      <c r="H71" t="s">
        <v>78</v>
      </c>
      <c r="I71" t="s">
        <v>49</v>
      </c>
    </row>
    <row r="72" spans="1:10" x14ac:dyDescent="0.25">
      <c r="A72" s="1" t="s">
        <v>23</v>
      </c>
      <c r="B72" s="1"/>
      <c r="C72" s="1"/>
      <c r="D72" s="1"/>
      <c r="E72" s="1"/>
      <c r="F72" s="5" t="s">
        <v>24</v>
      </c>
      <c r="G72" s="6">
        <f>G73*8</f>
        <v>15.171692141324183</v>
      </c>
      <c r="H72" s="1" t="s">
        <v>25</v>
      </c>
    </row>
    <row r="73" spans="1:10" x14ac:dyDescent="0.25">
      <c r="A73" s="1" t="s">
        <v>30</v>
      </c>
      <c r="B73" s="1"/>
      <c r="C73" s="1"/>
      <c r="D73" s="1"/>
      <c r="E73" s="1"/>
      <c r="F73" s="5" t="s">
        <v>28</v>
      </c>
      <c r="G73" s="6">
        <f>(G68/G69/(G71/100))*60*60*24</f>
        <v>1.8964615176655228</v>
      </c>
      <c r="H73" s="1" t="s">
        <v>29</v>
      </c>
      <c r="I73" t="s">
        <v>48</v>
      </c>
    </row>
    <row r="74" spans="1:10" x14ac:dyDescent="0.25">
      <c r="A74" s="9" t="s">
        <v>42</v>
      </c>
      <c r="G74" s="4">
        <f>(G40/60)*(G71/100)</f>
        <v>106.5</v>
      </c>
      <c r="H74" t="s">
        <v>29</v>
      </c>
      <c r="I74" t="s">
        <v>50</v>
      </c>
    </row>
    <row r="76" spans="1:10" x14ac:dyDescent="0.25">
      <c r="A76" s="1" t="s">
        <v>52</v>
      </c>
      <c r="B76" s="1"/>
      <c r="C76" s="1"/>
      <c r="D76" s="1"/>
      <c r="E76" s="1"/>
      <c r="F76" s="5"/>
      <c r="G76" s="6"/>
      <c r="H76" s="1"/>
    </row>
    <row r="77" spans="1:10" x14ac:dyDescent="0.25">
      <c r="A77" s="9" t="s">
        <v>54</v>
      </c>
      <c r="B77" s="1"/>
      <c r="C77" s="1"/>
      <c r="D77" s="1"/>
      <c r="E77" s="1"/>
      <c r="F77" s="2" t="s">
        <v>56</v>
      </c>
      <c r="G77" s="10">
        <v>4</v>
      </c>
      <c r="H77" s="9" t="s">
        <v>57</v>
      </c>
      <c r="I77" t="s">
        <v>55</v>
      </c>
    </row>
    <row r="78" spans="1:10" x14ac:dyDescent="0.25">
      <c r="A78" s="9" t="s">
        <v>32</v>
      </c>
      <c r="F78" s="2" t="s">
        <v>33</v>
      </c>
      <c r="G78" s="8">
        <f>G68</f>
        <v>0.108</v>
      </c>
      <c r="H78" t="s">
        <v>39</v>
      </c>
      <c r="I78" t="s">
        <v>59</v>
      </c>
    </row>
    <row r="79" spans="1:10" x14ac:dyDescent="0.25">
      <c r="A79" s="1" t="s">
        <v>23</v>
      </c>
      <c r="F79" s="5" t="s">
        <v>24</v>
      </c>
      <c r="G79" s="6">
        <f>G80*8</f>
        <v>1.2826623966835482</v>
      </c>
      <c r="H79" s="1" t="s">
        <v>25</v>
      </c>
    </row>
    <row r="80" spans="1:10" x14ac:dyDescent="0.25">
      <c r="A80" s="1" t="s">
        <v>30</v>
      </c>
      <c r="B80" s="1"/>
      <c r="C80" s="1"/>
      <c r="D80" s="1"/>
      <c r="E80" s="1"/>
      <c r="F80" s="5" t="s">
        <v>28</v>
      </c>
      <c r="G80" s="6">
        <f>G77/G78/G69</f>
        <v>0.16033279958544353</v>
      </c>
      <c r="H80" s="1" t="s">
        <v>29</v>
      </c>
      <c r="I80" t="s">
        <v>60</v>
      </c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90113" r:id="rId4">
          <objectPr defaultSize="0" autoPict="0" r:id="rId5">
            <anchor moveWithCells="1">
              <from>
                <xdr:col>9</xdr:col>
                <xdr:colOff>104775</xdr:colOff>
                <xdr:row>61</xdr:row>
                <xdr:rowOff>114300</xdr:rowOff>
              </from>
              <to>
                <xdr:col>11</xdr:col>
                <xdr:colOff>85725</xdr:colOff>
                <xdr:row>67</xdr:row>
                <xdr:rowOff>123825</xdr:rowOff>
              </to>
            </anchor>
          </objectPr>
        </oleObject>
      </mc:Choice>
      <mc:Fallback>
        <oleObject progId="Equation.3" shapeId="90113" r:id="rId4"/>
      </mc:Fallback>
    </mc:AlternateContent>
    <mc:AlternateContent xmlns:mc="http://schemas.openxmlformats.org/markup-compatibility/2006">
      <mc:Choice Requires="x14">
        <oleObject progId="Equation.3" shapeId="90114" r:id="rId6">
          <objectPr defaultSize="0" r:id="rId7">
            <anchor moveWithCells="1">
              <from>
                <xdr:col>8</xdr:col>
                <xdr:colOff>161925</xdr:colOff>
                <xdr:row>6</xdr:row>
                <xdr:rowOff>9525</xdr:rowOff>
              </from>
              <to>
                <xdr:col>10</xdr:col>
                <xdr:colOff>285750</xdr:colOff>
                <xdr:row>8</xdr:row>
                <xdr:rowOff>19050</xdr:rowOff>
              </to>
            </anchor>
          </objectPr>
        </oleObject>
      </mc:Choice>
      <mc:Fallback>
        <oleObject progId="Equation.3" shapeId="90114" r:id="rId6"/>
      </mc:Fallback>
    </mc:AlternateContent>
    <mc:AlternateContent xmlns:mc="http://schemas.openxmlformats.org/markup-compatibility/2006">
      <mc:Choice Requires="x14">
        <oleObject progId="Equation.3" shapeId="90115" r:id="rId8">
          <objectPr defaultSize="0" r:id="rId9">
            <anchor moveWithCells="1">
              <from>
                <xdr:col>8</xdr:col>
                <xdr:colOff>161925</xdr:colOff>
                <xdr:row>27</xdr:row>
                <xdr:rowOff>19050</xdr:rowOff>
              </from>
              <to>
                <xdr:col>10</xdr:col>
                <xdr:colOff>704850</xdr:colOff>
                <xdr:row>29</xdr:row>
                <xdr:rowOff>28575</xdr:rowOff>
              </to>
            </anchor>
          </objectPr>
        </oleObject>
      </mc:Choice>
      <mc:Fallback>
        <oleObject progId="Equation.3" shapeId="90115" r:id="rId8"/>
      </mc:Fallback>
    </mc:AlternateContent>
    <mc:AlternateContent xmlns:mc="http://schemas.openxmlformats.org/markup-compatibility/2006">
      <mc:Choice Requires="x14">
        <oleObject progId="Equation.3" shapeId="90116" r:id="rId10">
          <objectPr defaultSize="0" r:id="rId11">
            <anchor moveWithCells="1">
              <from>
                <xdr:col>8</xdr:col>
                <xdr:colOff>133350</xdr:colOff>
                <xdr:row>12</xdr:row>
                <xdr:rowOff>0</xdr:rowOff>
              </from>
              <to>
                <xdr:col>14</xdr:col>
                <xdr:colOff>180975</xdr:colOff>
                <xdr:row>14</xdr:row>
                <xdr:rowOff>38100</xdr:rowOff>
              </to>
            </anchor>
          </objectPr>
        </oleObject>
      </mc:Choice>
      <mc:Fallback>
        <oleObject progId="Equation.3" shapeId="90116" r:id="rId10"/>
      </mc:Fallback>
    </mc:AlternateContent>
    <mc:AlternateContent xmlns:mc="http://schemas.openxmlformats.org/markup-compatibility/2006">
      <mc:Choice Requires="x14">
        <oleObject progId="Equation.3" shapeId="90117" r:id="rId12">
          <objectPr defaultSize="0" r:id="rId13">
            <anchor moveWithCells="1">
              <from>
                <xdr:col>8</xdr:col>
                <xdr:colOff>142875</xdr:colOff>
                <xdr:row>16</xdr:row>
                <xdr:rowOff>95250</xdr:rowOff>
              </from>
              <to>
                <xdr:col>14</xdr:col>
                <xdr:colOff>257175</xdr:colOff>
                <xdr:row>18</xdr:row>
                <xdr:rowOff>133350</xdr:rowOff>
              </to>
            </anchor>
          </objectPr>
        </oleObject>
      </mc:Choice>
      <mc:Fallback>
        <oleObject progId="Equation.3" shapeId="90117" r:id="rId12"/>
      </mc:Fallback>
    </mc:AlternateContent>
    <mc:AlternateContent xmlns:mc="http://schemas.openxmlformats.org/markup-compatibility/2006">
      <mc:Choice Requires="x14">
        <oleObject progId="Equation.3" shapeId="90118" r:id="rId14">
          <objectPr defaultSize="0" r:id="rId15">
            <anchor moveWithCells="1">
              <from>
                <xdr:col>8</xdr:col>
                <xdr:colOff>161925</xdr:colOff>
                <xdr:row>30</xdr:row>
                <xdr:rowOff>9525</xdr:rowOff>
              </from>
              <to>
                <xdr:col>11</xdr:col>
                <xdr:colOff>304800</xdr:colOff>
                <xdr:row>32</xdr:row>
                <xdr:rowOff>47625</xdr:rowOff>
              </to>
            </anchor>
          </objectPr>
        </oleObject>
      </mc:Choice>
      <mc:Fallback>
        <oleObject progId="Equation.3" shapeId="90118" r:id="rId14"/>
      </mc:Fallback>
    </mc:AlternateContent>
  </oleObject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80"/>
  <sheetViews>
    <sheetView zoomScaleNormal="100" workbookViewId="0">
      <selection activeCell="G13" sqref="G13"/>
    </sheetView>
  </sheetViews>
  <sheetFormatPr defaultRowHeight="15" x14ac:dyDescent="0.25"/>
  <cols>
    <col min="6" max="6" width="9.140625" style="2"/>
    <col min="11" max="11" width="12" bestFit="1" customWidth="1"/>
  </cols>
  <sheetData>
    <row r="1" spans="1:9" x14ac:dyDescent="0.25">
      <c r="A1" s="1" t="s">
        <v>0</v>
      </c>
      <c r="H1" t="s">
        <v>51</v>
      </c>
    </row>
    <row r="3" spans="1:9" x14ac:dyDescent="0.25">
      <c r="A3" s="1" t="s">
        <v>17</v>
      </c>
    </row>
    <row r="4" spans="1:9" x14ac:dyDescent="0.25">
      <c r="A4" s="1"/>
    </row>
    <row r="5" spans="1:9" x14ac:dyDescent="0.25">
      <c r="A5" s="1" t="s">
        <v>147</v>
      </c>
    </row>
    <row r="6" spans="1:9" x14ac:dyDescent="0.25">
      <c r="A6" s="1" t="s">
        <v>46</v>
      </c>
    </row>
    <row r="7" spans="1:9" x14ac:dyDescent="0.25">
      <c r="A7" s="9" t="s">
        <v>150</v>
      </c>
      <c r="F7" s="2" t="s">
        <v>142</v>
      </c>
      <c r="G7" s="8">
        <v>1770</v>
      </c>
      <c r="H7" t="s">
        <v>143</v>
      </c>
    </row>
    <row r="8" spans="1:9" x14ac:dyDescent="0.25">
      <c r="A8" s="9" t="s">
        <v>144</v>
      </c>
      <c r="F8" s="2" t="s">
        <v>27</v>
      </c>
      <c r="G8" s="8">
        <v>7000</v>
      </c>
    </row>
    <row r="9" spans="1:9" x14ac:dyDescent="0.25">
      <c r="A9" s="1" t="s">
        <v>23</v>
      </c>
      <c r="B9" s="1"/>
      <c r="C9" s="1"/>
      <c r="D9" s="1"/>
      <c r="E9" s="1"/>
      <c r="F9" s="5" t="s">
        <v>24</v>
      </c>
      <c r="G9" s="6">
        <f>G7*8*24/G8</f>
        <v>48.548571428571428</v>
      </c>
      <c r="H9" s="1" t="s">
        <v>25</v>
      </c>
    </row>
    <row r="10" spans="1:9" x14ac:dyDescent="0.25">
      <c r="A10" s="1" t="s">
        <v>30</v>
      </c>
      <c r="B10" s="1"/>
      <c r="C10" s="1"/>
      <c r="D10" s="1"/>
      <c r="E10" s="1"/>
      <c r="F10" s="5" t="s">
        <v>28</v>
      </c>
      <c r="G10" s="6">
        <f>CONVERT(G9,"us_pt","gal")</f>
        <v>6.0685714285714285</v>
      </c>
      <c r="H10" s="1" t="s">
        <v>29</v>
      </c>
    </row>
    <row r="11" spans="1:9" x14ac:dyDescent="0.25">
      <c r="A11" s="1"/>
    </row>
    <row r="12" spans="1:9" x14ac:dyDescent="0.25">
      <c r="A12" s="1" t="s">
        <v>146</v>
      </c>
    </row>
    <row r="13" spans="1:9" x14ac:dyDescent="0.25">
      <c r="A13" t="s">
        <v>1</v>
      </c>
      <c r="F13" s="2" t="s">
        <v>2</v>
      </c>
      <c r="G13" s="7">
        <v>17</v>
      </c>
      <c r="H13" t="s">
        <v>3</v>
      </c>
    </row>
    <row r="14" spans="1:9" x14ac:dyDescent="0.25">
      <c r="A14" t="s">
        <v>4</v>
      </c>
      <c r="F14" s="2" t="s">
        <v>5</v>
      </c>
      <c r="G14" s="8">
        <v>19</v>
      </c>
      <c r="H14" t="s">
        <v>3</v>
      </c>
    </row>
    <row r="15" spans="1:9" x14ac:dyDescent="0.25">
      <c r="A15" t="s">
        <v>6</v>
      </c>
      <c r="F15" s="2" t="s">
        <v>7</v>
      </c>
      <c r="G15" s="8">
        <v>300</v>
      </c>
      <c r="H15" t="s">
        <v>8</v>
      </c>
    </row>
    <row r="16" spans="1:9" x14ac:dyDescent="0.25">
      <c r="A16" t="s">
        <v>70</v>
      </c>
      <c r="F16" s="2" t="s">
        <v>18</v>
      </c>
      <c r="G16" s="8">
        <v>2</v>
      </c>
      <c r="H16" t="s">
        <v>19</v>
      </c>
      <c r="I16" t="s">
        <v>69</v>
      </c>
    </row>
    <row r="17" spans="1:8" x14ac:dyDescent="0.25">
      <c r="A17" t="s">
        <v>26</v>
      </c>
      <c r="F17" s="2" t="s">
        <v>149</v>
      </c>
      <c r="G17" s="8">
        <v>6</v>
      </c>
      <c r="H17" t="s">
        <v>31</v>
      </c>
    </row>
    <row r="18" spans="1:8" x14ac:dyDescent="0.25">
      <c r="A18" t="s">
        <v>9</v>
      </c>
      <c r="F18" s="2" t="s">
        <v>10</v>
      </c>
      <c r="G18">
        <v>2E-3</v>
      </c>
      <c r="H18" t="s">
        <v>3</v>
      </c>
    </row>
    <row r="19" spans="1:8" x14ac:dyDescent="0.25">
      <c r="D19" t="s">
        <v>11</v>
      </c>
      <c r="F19" s="2" t="s">
        <v>10</v>
      </c>
      <c r="G19">
        <f>G18*1000</f>
        <v>2</v>
      </c>
      <c r="H19" t="s">
        <v>13</v>
      </c>
    </row>
    <row r="20" spans="1:8" x14ac:dyDescent="0.25">
      <c r="D20" t="s">
        <v>11</v>
      </c>
      <c r="F20" s="2" t="s">
        <v>10</v>
      </c>
      <c r="G20">
        <f>G18/12</f>
        <v>1.6666666666666666E-4</v>
      </c>
      <c r="H20" t="s">
        <v>12</v>
      </c>
    </row>
    <row r="21" spans="1:8" x14ac:dyDescent="0.25">
      <c r="A21" t="s">
        <v>14</v>
      </c>
      <c r="F21" s="2" t="s">
        <v>15</v>
      </c>
      <c r="G21" s="3">
        <v>2000000</v>
      </c>
      <c r="H21" t="s">
        <v>16</v>
      </c>
    </row>
    <row r="22" spans="1:8" x14ac:dyDescent="0.25">
      <c r="A22" t="s">
        <v>20</v>
      </c>
      <c r="G22">
        <v>8</v>
      </c>
      <c r="H22" t="s">
        <v>22</v>
      </c>
    </row>
    <row r="23" spans="1:8" x14ac:dyDescent="0.25">
      <c r="A23" s="1" t="s">
        <v>23</v>
      </c>
      <c r="B23" s="1"/>
      <c r="C23" s="1"/>
      <c r="D23" s="1"/>
      <c r="E23" s="1"/>
      <c r="F23" s="5" t="s">
        <v>24</v>
      </c>
      <c r="G23" s="6">
        <f>PI()*G13*G14*G15*G16*G17*60*24/(144*G21)</f>
        <v>18.265219687971058</v>
      </c>
      <c r="H23" s="1" t="s">
        <v>25</v>
      </c>
    </row>
    <row r="24" spans="1:8" x14ac:dyDescent="0.25">
      <c r="A24" s="1" t="s">
        <v>30</v>
      </c>
      <c r="B24" s="1"/>
      <c r="C24" s="1"/>
      <c r="D24" s="1"/>
      <c r="E24" s="1"/>
      <c r="F24" s="5" t="s">
        <v>28</v>
      </c>
      <c r="G24" s="6">
        <f>PI()*G13*G14*G15*G16*G17*60*24/(144*G21*G22)</f>
        <v>2.2831524609963822</v>
      </c>
      <c r="H24" s="1" t="s">
        <v>29</v>
      </c>
    </row>
    <row r="25" spans="1:8" x14ac:dyDescent="0.25">
      <c r="A25" s="1"/>
      <c r="B25" s="1"/>
      <c r="C25" s="1"/>
      <c r="D25" s="1"/>
      <c r="E25" s="1"/>
      <c r="F25" s="5"/>
      <c r="G25" s="6"/>
      <c r="H25" s="1"/>
    </row>
    <row r="26" spans="1:8" x14ac:dyDescent="0.25">
      <c r="A26" s="1" t="s">
        <v>147</v>
      </c>
      <c r="B26" s="1"/>
      <c r="C26" s="1"/>
      <c r="D26" s="1"/>
      <c r="E26" s="1"/>
      <c r="F26" s="5"/>
      <c r="G26" s="6"/>
      <c r="H26" s="1"/>
    </row>
    <row r="27" spans="1:8" x14ac:dyDescent="0.25">
      <c r="A27" s="1" t="s">
        <v>47</v>
      </c>
    </row>
    <row r="28" spans="1:8" x14ac:dyDescent="0.25">
      <c r="A28" t="s">
        <v>1</v>
      </c>
      <c r="F28" s="2" t="s">
        <v>2</v>
      </c>
      <c r="G28" s="7">
        <v>13</v>
      </c>
      <c r="H28" t="s">
        <v>3</v>
      </c>
    </row>
    <row r="29" spans="1:8" x14ac:dyDescent="0.25">
      <c r="A29" t="s">
        <v>4</v>
      </c>
      <c r="F29" s="2" t="s">
        <v>5</v>
      </c>
      <c r="G29" s="8">
        <v>19</v>
      </c>
      <c r="H29" t="s">
        <v>3</v>
      </c>
    </row>
    <row r="30" spans="1:8" x14ac:dyDescent="0.25">
      <c r="A30" t="s">
        <v>6</v>
      </c>
      <c r="F30" s="2" t="s">
        <v>7</v>
      </c>
      <c r="G30" s="8">
        <v>300</v>
      </c>
      <c r="H30" t="s">
        <v>8</v>
      </c>
    </row>
    <row r="31" spans="1:8" x14ac:dyDescent="0.25">
      <c r="A31" t="s">
        <v>26</v>
      </c>
      <c r="F31" s="2" t="s">
        <v>149</v>
      </c>
      <c r="G31" s="8">
        <v>3</v>
      </c>
      <c r="H31" t="s">
        <v>31</v>
      </c>
    </row>
    <row r="32" spans="1:8" x14ac:dyDescent="0.25">
      <c r="A32" t="s">
        <v>148</v>
      </c>
      <c r="F32" s="2" t="s">
        <v>27</v>
      </c>
      <c r="G32" s="8">
        <f>1/(PI()*2*60*24/(12*12*2000000))</f>
        <v>31830.988618379073</v>
      </c>
    </row>
    <row r="33" spans="1:9" x14ac:dyDescent="0.25">
      <c r="A33" s="1" t="s">
        <v>23</v>
      </c>
      <c r="B33" s="1"/>
      <c r="C33" s="1"/>
      <c r="D33" s="1"/>
      <c r="E33" s="1"/>
      <c r="F33" s="5" t="s">
        <v>24</v>
      </c>
      <c r="G33" s="6">
        <f>G28*G29*G30*G31/G32</f>
        <v>6.9837604689301092</v>
      </c>
      <c r="H33" s="1" t="s">
        <v>25</v>
      </c>
    </row>
    <row r="34" spans="1:9" x14ac:dyDescent="0.25">
      <c r="A34" s="1" t="s">
        <v>30</v>
      </c>
      <c r="B34" s="1"/>
      <c r="C34" s="1"/>
      <c r="D34" s="1"/>
      <c r="E34" s="1"/>
      <c r="F34" s="5" t="s">
        <v>28</v>
      </c>
      <c r="G34" s="6">
        <f>CONVERT(G33,"us_pt","gal")</f>
        <v>0.87297005861626364</v>
      </c>
      <c r="H34" s="1" t="s">
        <v>29</v>
      </c>
    </row>
    <row r="35" spans="1:9" x14ac:dyDescent="0.25">
      <c r="A35" s="1"/>
      <c r="B35" s="1"/>
      <c r="C35" s="1"/>
      <c r="D35" s="1"/>
      <c r="E35" s="1"/>
      <c r="F35" s="5"/>
      <c r="G35" s="6"/>
      <c r="H35" s="1"/>
    </row>
    <row r="36" spans="1:9" x14ac:dyDescent="0.25">
      <c r="A36" s="1" t="s">
        <v>146</v>
      </c>
      <c r="B36" s="1"/>
      <c r="C36" s="1"/>
      <c r="D36" s="1"/>
      <c r="E36" s="1"/>
      <c r="F36" s="5"/>
      <c r="G36" s="6"/>
      <c r="H36" s="1"/>
    </row>
    <row r="37" spans="1:9" x14ac:dyDescent="0.25">
      <c r="A37" s="1" t="s">
        <v>47</v>
      </c>
    </row>
    <row r="38" spans="1:9" x14ac:dyDescent="0.25">
      <c r="A38" t="s">
        <v>1</v>
      </c>
      <c r="F38" s="2" t="s">
        <v>2</v>
      </c>
      <c r="G38" s="7">
        <f>G28</f>
        <v>13</v>
      </c>
      <c r="H38" t="s">
        <v>3</v>
      </c>
    </row>
    <row r="39" spans="1:9" x14ac:dyDescent="0.25">
      <c r="A39" t="s">
        <v>4</v>
      </c>
      <c r="F39" s="2" t="s">
        <v>5</v>
      </c>
      <c r="G39" s="8">
        <f>G29</f>
        <v>19</v>
      </c>
      <c r="H39" t="s">
        <v>3</v>
      </c>
    </row>
    <row r="40" spans="1:9" x14ac:dyDescent="0.25">
      <c r="A40" t="s">
        <v>6</v>
      </c>
      <c r="F40" s="2" t="s">
        <v>7</v>
      </c>
      <c r="G40" s="8">
        <f>G30</f>
        <v>300</v>
      </c>
      <c r="H40" t="s">
        <v>8</v>
      </c>
    </row>
    <row r="41" spans="1:9" x14ac:dyDescent="0.25">
      <c r="A41" t="s">
        <v>70</v>
      </c>
      <c r="F41" s="2" t="s">
        <v>18</v>
      </c>
      <c r="G41" s="8">
        <v>2</v>
      </c>
      <c r="H41" t="s">
        <v>19</v>
      </c>
      <c r="I41" t="s">
        <v>69</v>
      </c>
    </row>
    <row r="42" spans="1:9" x14ac:dyDescent="0.25">
      <c r="A42" t="s">
        <v>26</v>
      </c>
      <c r="F42" s="2" t="s">
        <v>27</v>
      </c>
      <c r="G42" s="8">
        <f>G31</f>
        <v>3</v>
      </c>
      <c r="H42" t="s">
        <v>31</v>
      </c>
    </row>
    <row r="43" spans="1:9" x14ac:dyDescent="0.25">
      <c r="A43" t="s">
        <v>9</v>
      </c>
      <c r="F43" s="2" t="s">
        <v>10</v>
      </c>
      <c r="G43">
        <v>2E-3</v>
      </c>
      <c r="H43" t="s">
        <v>3</v>
      </c>
    </row>
    <row r="44" spans="1:9" x14ac:dyDescent="0.25">
      <c r="D44" t="s">
        <v>11</v>
      </c>
      <c r="F44" s="2" t="s">
        <v>10</v>
      </c>
      <c r="G44">
        <f>G43*1000</f>
        <v>2</v>
      </c>
      <c r="H44" t="s">
        <v>13</v>
      </c>
    </row>
    <row r="45" spans="1:9" x14ac:dyDescent="0.25">
      <c r="D45" t="s">
        <v>11</v>
      </c>
      <c r="F45" s="2" t="s">
        <v>10</v>
      </c>
      <c r="G45">
        <f>G43/12</f>
        <v>1.6666666666666666E-4</v>
      </c>
      <c r="H45" t="s">
        <v>12</v>
      </c>
    </row>
    <row r="46" spans="1:9" x14ac:dyDescent="0.25">
      <c r="A46" t="s">
        <v>14</v>
      </c>
      <c r="F46" s="2" t="s">
        <v>15</v>
      </c>
      <c r="G46" s="3">
        <v>2000000</v>
      </c>
      <c r="H46" t="s">
        <v>16</v>
      </c>
    </row>
    <row r="47" spans="1:9" x14ac:dyDescent="0.25">
      <c r="A47" t="s">
        <v>20</v>
      </c>
      <c r="F47" s="2" t="s">
        <v>21</v>
      </c>
      <c r="G47">
        <v>8</v>
      </c>
      <c r="H47" t="s">
        <v>22</v>
      </c>
    </row>
    <row r="48" spans="1:9" x14ac:dyDescent="0.25">
      <c r="A48" s="1" t="s">
        <v>23</v>
      </c>
      <c r="B48" s="1"/>
      <c r="C48" s="1"/>
      <c r="D48" s="1"/>
      <c r="E48" s="1"/>
      <c r="F48" s="5" t="s">
        <v>24</v>
      </c>
      <c r="G48" s="6">
        <f>PI()*G38*G39*G40*G41*G42*60*24/(144*G46)</f>
        <v>6.98376046893011</v>
      </c>
      <c r="H48" s="1" t="s">
        <v>25</v>
      </c>
    </row>
    <row r="49" spans="1:10" x14ac:dyDescent="0.25">
      <c r="A49" s="1" t="s">
        <v>30</v>
      </c>
      <c r="B49" s="1"/>
      <c r="C49" s="1"/>
      <c r="D49" s="1"/>
      <c r="E49" s="1"/>
      <c r="F49" s="5" t="s">
        <v>28</v>
      </c>
      <c r="G49" s="6">
        <f>PI()*G38*G39*G40*G41*G42*60*24/(144*G46*G47)</f>
        <v>0.87297005861626376</v>
      </c>
      <c r="H49" s="1" t="s">
        <v>29</v>
      </c>
    </row>
    <row r="50" spans="1:10" x14ac:dyDescent="0.25">
      <c r="A50" s="1"/>
      <c r="B50" s="1"/>
      <c r="C50" s="1"/>
      <c r="D50" s="1"/>
      <c r="E50" s="1"/>
      <c r="F50" s="5"/>
      <c r="G50" s="6"/>
      <c r="H50" s="1"/>
    </row>
    <row r="51" spans="1:10" x14ac:dyDescent="0.25">
      <c r="A51" s="1" t="s">
        <v>146</v>
      </c>
      <c r="B51" s="1"/>
      <c r="C51" s="1"/>
      <c r="D51" s="1"/>
      <c r="E51" s="1"/>
      <c r="F51" s="5"/>
      <c r="G51" s="6"/>
      <c r="H51" s="1"/>
    </row>
    <row r="52" spans="1:10" x14ac:dyDescent="0.25">
      <c r="A52" s="1" t="s">
        <v>52</v>
      </c>
      <c r="B52" s="1"/>
      <c r="C52" s="1"/>
      <c r="D52" s="1"/>
      <c r="E52" s="1"/>
      <c r="F52" s="5"/>
      <c r="G52" s="6"/>
      <c r="H52" s="1"/>
    </row>
    <row r="53" spans="1:10" x14ac:dyDescent="0.25">
      <c r="A53" s="9" t="s">
        <v>53</v>
      </c>
      <c r="B53" s="1"/>
      <c r="C53" s="1"/>
      <c r="D53" s="1"/>
      <c r="E53" s="1"/>
      <c r="F53" s="2" t="s">
        <v>33</v>
      </c>
      <c r="G53" s="10">
        <v>3.5</v>
      </c>
      <c r="H53" s="9" t="s">
        <v>3</v>
      </c>
    </row>
    <row r="54" spans="1:10" x14ac:dyDescent="0.25">
      <c r="A54" s="1" t="s">
        <v>23</v>
      </c>
      <c r="F54" s="5" t="s">
        <v>24</v>
      </c>
      <c r="G54" s="1">
        <f>IF(G53=1.125,0.9,IF(G53=1.5,1.25,IF(G53=2,1.5,IF(G53=2.5,1.75,1.75))))</f>
        <v>1.75</v>
      </c>
      <c r="H54" s="1" t="s">
        <v>25</v>
      </c>
    </row>
    <row r="55" spans="1:10" x14ac:dyDescent="0.25">
      <c r="A55" s="1" t="s">
        <v>30</v>
      </c>
      <c r="B55" s="1"/>
      <c r="C55" s="1"/>
      <c r="D55" s="1"/>
      <c r="E55" s="1"/>
      <c r="F55" s="5" t="s">
        <v>28</v>
      </c>
      <c r="G55" s="6">
        <f>G54/8</f>
        <v>0.21875</v>
      </c>
      <c r="H55" s="1" t="s">
        <v>29</v>
      </c>
    </row>
    <row r="56" spans="1:10" x14ac:dyDescent="0.25">
      <c r="A56" s="1"/>
      <c r="B56" s="1"/>
      <c r="C56" s="1"/>
      <c r="D56" s="1"/>
      <c r="E56" s="1"/>
      <c r="F56" s="5"/>
      <c r="G56" s="6"/>
      <c r="H56" s="1"/>
    </row>
    <row r="57" spans="1:10" x14ac:dyDescent="0.25">
      <c r="A57" s="1" t="s">
        <v>40</v>
      </c>
    </row>
    <row r="58" spans="1:10" x14ac:dyDescent="0.25">
      <c r="A58" s="1" t="s">
        <v>46</v>
      </c>
    </row>
    <row r="59" spans="1:10" x14ac:dyDescent="0.25">
      <c r="A59" s="9" t="s">
        <v>32</v>
      </c>
      <c r="F59" s="2" t="s">
        <v>33</v>
      </c>
      <c r="G59" s="8">
        <v>0.14399999999999999</v>
      </c>
      <c r="H59" t="s">
        <v>39</v>
      </c>
      <c r="I59" t="s">
        <v>58</v>
      </c>
    </row>
    <row r="60" spans="1:10" x14ac:dyDescent="0.25">
      <c r="A60" s="9" t="s">
        <v>34</v>
      </c>
      <c r="G60">
        <f>231.001</f>
        <v>231.001</v>
      </c>
      <c r="H60" t="s">
        <v>35</v>
      </c>
      <c r="J60" s="1"/>
    </row>
    <row r="61" spans="1:10" x14ac:dyDescent="0.25">
      <c r="A61" s="9" t="s">
        <v>37</v>
      </c>
      <c r="G61">
        <f>60*60*24</f>
        <v>86400</v>
      </c>
      <c r="H61" t="s">
        <v>38</v>
      </c>
    </row>
    <row r="62" spans="1:10" x14ac:dyDescent="0.25">
      <c r="A62" s="9" t="s">
        <v>41</v>
      </c>
      <c r="F62" s="2" t="s">
        <v>36</v>
      </c>
      <c r="G62" s="8">
        <v>510</v>
      </c>
      <c r="H62" t="s">
        <v>78</v>
      </c>
      <c r="I62" t="s">
        <v>45</v>
      </c>
    </row>
    <row r="63" spans="1:10" x14ac:dyDescent="0.25">
      <c r="A63" s="1" t="s">
        <v>23</v>
      </c>
      <c r="B63" s="1"/>
      <c r="C63" s="1"/>
      <c r="D63" s="1"/>
      <c r="E63" s="1"/>
      <c r="F63" s="5" t="s">
        <v>24</v>
      </c>
      <c r="G63" s="6">
        <f>G64*8</f>
        <v>84.485501336001349</v>
      </c>
      <c r="H63" s="1" t="s">
        <v>25</v>
      </c>
    </row>
    <row r="64" spans="1:10" x14ac:dyDescent="0.25">
      <c r="A64" s="1" t="s">
        <v>30</v>
      </c>
      <c r="B64" s="1"/>
      <c r="C64" s="1"/>
      <c r="D64" s="1"/>
      <c r="E64" s="1"/>
      <c r="F64" s="5" t="s">
        <v>28</v>
      </c>
      <c r="G64" s="6">
        <f>(G59/G60/(G62/100))*60*60*24</f>
        <v>10.560687667000169</v>
      </c>
      <c r="H64" s="1" t="s">
        <v>29</v>
      </c>
      <c r="I64" t="s">
        <v>43</v>
      </c>
    </row>
    <row r="65" spans="1:10" x14ac:dyDescent="0.25">
      <c r="A65" s="9" t="s">
        <v>42</v>
      </c>
      <c r="G65">
        <f>(G40/60)*(G62/100)</f>
        <v>25.5</v>
      </c>
      <c r="H65" t="s">
        <v>29</v>
      </c>
      <c r="I65" t="s">
        <v>44</v>
      </c>
    </row>
    <row r="67" spans="1:10" x14ac:dyDescent="0.25">
      <c r="A67" s="1" t="s">
        <v>47</v>
      </c>
    </row>
    <row r="68" spans="1:10" x14ac:dyDescent="0.25">
      <c r="A68" s="9" t="s">
        <v>32</v>
      </c>
      <c r="F68" s="2" t="s">
        <v>33</v>
      </c>
      <c r="G68" s="8">
        <v>0.108</v>
      </c>
      <c r="H68" t="s">
        <v>39</v>
      </c>
      <c r="I68" t="s">
        <v>59</v>
      </c>
    </row>
    <row r="69" spans="1:10" x14ac:dyDescent="0.25">
      <c r="A69" s="9" t="s">
        <v>34</v>
      </c>
      <c r="G69">
        <f>231.001</f>
        <v>231.001</v>
      </c>
      <c r="H69" t="s">
        <v>35</v>
      </c>
      <c r="J69" s="1"/>
    </row>
    <row r="70" spans="1:10" x14ac:dyDescent="0.25">
      <c r="A70" s="9" t="s">
        <v>37</v>
      </c>
      <c r="G70">
        <f>60*60*24</f>
        <v>86400</v>
      </c>
      <c r="H70" t="s">
        <v>38</v>
      </c>
    </row>
    <row r="71" spans="1:10" x14ac:dyDescent="0.25">
      <c r="A71" s="9" t="s">
        <v>41</v>
      </c>
      <c r="F71" s="2" t="s">
        <v>36</v>
      </c>
      <c r="G71" s="8">
        <v>2130</v>
      </c>
      <c r="H71" t="s">
        <v>78</v>
      </c>
      <c r="I71" t="s">
        <v>49</v>
      </c>
    </row>
    <row r="72" spans="1:10" x14ac:dyDescent="0.25">
      <c r="A72" s="1" t="s">
        <v>23</v>
      </c>
      <c r="B72" s="1"/>
      <c r="C72" s="1"/>
      <c r="D72" s="1"/>
      <c r="E72" s="1"/>
      <c r="F72" s="5" t="s">
        <v>24</v>
      </c>
      <c r="G72" s="6">
        <f>G73*8</f>
        <v>15.171692141324183</v>
      </c>
      <c r="H72" s="1" t="s">
        <v>25</v>
      </c>
    </row>
    <row r="73" spans="1:10" x14ac:dyDescent="0.25">
      <c r="A73" s="1" t="s">
        <v>30</v>
      </c>
      <c r="B73" s="1"/>
      <c r="C73" s="1"/>
      <c r="D73" s="1"/>
      <c r="E73" s="1"/>
      <c r="F73" s="5" t="s">
        <v>28</v>
      </c>
      <c r="G73" s="6">
        <f>(G68/G69/(G71/100))*60*60*24</f>
        <v>1.8964615176655228</v>
      </c>
      <c r="H73" s="1" t="s">
        <v>29</v>
      </c>
      <c r="I73" t="s">
        <v>48</v>
      </c>
    </row>
    <row r="74" spans="1:10" x14ac:dyDescent="0.25">
      <c r="A74" s="9" t="s">
        <v>42</v>
      </c>
      <c r="G74" s="4">
        <f>(G40/60)*(G71/100)</f>
        <v>106.5</v>
      </c>
      <c r="H74" t="s">
        <v>29</v>
      </c>
      <c r="I74" t="s">
        <v>50</v>
      </c>
    </row>
    <row r="76" spans="1:10" x14ac:dyDescent="0.25">
      <c r="A76" s="1" t="s">
        <v>52</v>
      </c>
      <c r="B76" s="1"/>
      <c r="C76" s="1"/>
      <c r="D76" s="1"/>
      <c r="E76" s="1"/>
      <c r="F76" s="5"/>
      <c r="G76" s="6"/>
      <c r="H76" s="1"/>
    </row>
    <row r="77" spans="1:10" x14ac:dyDescent="0.25">
      <c r="A77" s="9" t="s">
        <v>54</v>
      </c>
      <c r="B77" s="1"/>
      <c r="C77" s="1"/>
      <c r="D77" s="1"/>
      <c r="E77" s="1"/>
      <c r="F77" s="2" t="s">
        <v>56</v>
      </c>
      <c r="G77" s="10">
        <v>4</v>
      </c>
      <c r="H77" s="9" t="s">
        <v>57</v>
      </c>
      <c r="I77" t="s">
        <v>55</v>
      </c>
    </row>
    <row r="78" spans="1:10" x14ac:dyDescent="0.25">
      <c r="A78" s="9" t="s">
        <v>32</v>
      </c>
      <c r="F78" s="2" t="s">
        <v>33</v>
      </c>
      <c r="G78" s="8">
        <f>G68</f>
        <v>0.108</v>
      </c>
      <c r="H78" t="s">
        <v>39</v>
      </c>
      <c r="I78" t="s">
        <v>59</v>
      </c>
    </row>
    <row r="79" spans="1:10" x14ac:dyDescent="0.25">
      <c r="A79" s="1" t="s">
        <v>23</v>
      </c>
      <c r="F79" s="5" t="s">
        <v>24</v>
      </c>
      <c r="G79" s="6">
        <f>G80*8</f>
        <v>1.2826623966835482</v>
      </c>
      <c r="H79" s="1" t="s">
        <v>25</v>
      </c>
    </row>
    <row r="80" spans="1:10" x14ac:dyDescent="0.25">
      <c r="A80" s="1" t="s">
        <v>30</v>
      </c>
      <c r="B80" s="1"/>
      <c r="C80" s="1"/>
      <c r="D80" s="1"/>
      <c r="E80" s="1"/>
      <c r="F80" s="5" t="s">
        <v>28</v>
      </c>
      <c r="G80" s="6">
        <f>G77/G78/G69</f>
        <v>0.16033279958544353</v>
      </c>
      <c r="H80" s="1" t="s">
        <v>29</v>
      </c>
      <c r="I80" t="s">
        <v>60</v>
      </c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91137" r:id="rId4">
          <objectPr defaultSize="0" autoPict="0" r:id="rId5">
            <anchor moveWithCells="1">
              <from>
                <xdr:col>9</xdr:col>
                <xdr:colOff>104775</xdr:colOff>
                <xdr:row>61</xdr:row>
                <xdr:rowOff>114300</xdr:rowOff>
              </from>
              <to>
                <xdr:col>11</xdr:col>
                <xdr:colOff>85725</xdr:colOff>
                <xdr:row>67</xdr:row>
                <xdr:rowOff>123825</xdr:rowOff>
              </to>
            </anchor>
          </objectPr>
        </oleObject>
      </mc:Choice>
      <mc:Fallback>
        <oleObject progId="Equation.3" shapeId="91137" r:id="rId4"/>
      </mc:Fallback>
    </mc:AlternateContent>
    <mc:AlternateContent xmlns:mc="http://schemas.openxmlformats.org/markup-compatibility/2006">
      <mc:Choice Requires="x14">
        <oleObject progId="Equation.3" shapeId="91138" r:id="rId6">
          <objectPr defaultSize="0" r:id="rId7">
            <anchor moveWithCells="1">
              <from>
                <xdr:col>8</xdr:col>
                <xdr:colOff>161925</xdr:colOff>
                <xdr:row>6</xdr:row>
                <xdr:rowOff>9525</xdr:rowOff>
              </from>
              <to>
                <xdr:col>10</xdr:col>
                <xdr:colOff>285750</xdr:colOff>
                <xdr:row>8</xdr:row>
                <xdr:rowOff>19050</xdr:rowOff>
              </to>
            </anchor>
          </objectPr>
        </oleObject>
      </mc:Choice>
      <mc:Fallback>
        <oleObject progId="Equation.3" shapeId="91138" r:id="rId6"/>
      </mc:Fallback>
    </mc:AlternateContent>
    <mc:AlternateContent xmlns:mc="http://schemas.openxmlformats.org/markup-compatibility/2006">
      <mc:Choice Requires="x14">
        <oleObject progId="Equation.3" shapeId="91139" r:id="rId8">
          <objectPr defaultSize="0" r:id="rId9">
            <anchor moveWithCells="1">
              <from>
                <xdr:col>8</xdr:col>
                <xdr:colOff>161925</xdr:colOff>
                <xdr:row>27</xdr:row>
                <xdr:rowOff>19050</xdr:rowOff>
              </from>
              <to>
                <xdr:col>10</xdr:col>
                <xdr:colOff>704850</xdr:colOff>
                <xdr:row>29</xdr:row>
                <xdr:rowOff>28575</xdr:rowOff>
              </to>
            </anchor>
          </objectPr>
        </oleObject>
      </mc:Choice>
      <mc:Fallback>
        <oleObject progId="Equation.3" shapeId="91139" r:id="rId8"/>
      </mc:Fallback>
    </mc:AlternateContent>
    <mc:AlternateContent xmlns:mc="http://schemas.openxmlformats.org/markup-compatibility/2006">
      <mc:Choice Requires="x14">
        <oleObject progId="Equation.3" shapeId="91140" r:id="rId10">
          <objectPr defaultSize="0" r:id="rId11">
            <anchor moveWithCells="1">
              <from>
                <xdr:col>8</xdr:col>
                <xdr:colOff>133350</xdr:colOff>
                <xdr:row>12</xdr:row>
                <xdr:rowOff>0</xdr:rowOff>
              </from>
              <to>
                <xdr:col>14</xdr:col>
                <xdr:colOff>180975</xdr:colOff>
                <xdr:row>14</xdr:row>
                <xdr:rowOff>38100</xdr:rowOff>
              </to>
            </anchor>
          </objectPr>
        </oleObject>
      </mc:Choice>
      <mc:Fallback>
        <oleObject progId="Equation.3" shapeId="91140" r:id="rId10"/>
      </mc:Fallback>
    </mc:AlternateContent>
    <mc:AlternateContent xmlns:mc="http://schemas.openxmlformats.org/markup-compatibility/2006">
      <mc:Choice Requires="x14">
        <oleObject progId="Equation.3" shapeId="91141" r:id="rId12">
          <objectPr defaultSize="0" r:id="rId13">
            <anchor moveWithCells="1">
              <from>
                <xdr:col>8</xdr:col>
                <xdr:colOff>142875</xdr:colOff>
                <xdr:row>16</xdr:row>
                <xdr:rowOff>95250</xdr:rowOff>
              </from>
              <to>
                <xdr:col>14</xdr:col>
                <xdr:colOff>257175</xdr:colOff>
                <xdr:row>18</xdr:row>
                <xdr:rowOff>133350</xdr:rowOff>
              </to>
            </anchor>
          </objectPr>
        </oleObject>
      </mc:Choice>
      <mc:Fallback>
        <oleObject progId="Equation.3" shapeId="91141" r:id="rId12"/>
      </mc:Fallback>
    </mc:AlternateContent>
    <mc:AlternateContent xmlns:mc="http://schemas.openxmlformats.org/markup-compatibility/2006">
      <mc:Choice Requires="x14">
        <oleObject progId="Equation.3" shapeId="91142" r:id="rId14">
          <objectPr defaultSize="0" r:id="rId15">
            <anchor moveWithCells="1">
              <from>
                <xdr:col>8</xdr:col>
                <xdr:colOff>161925</xdr:colOff>
                <xdr:row>30</xdr:row>
                <xdr:rowOff>9525</xdr:rowOff>
              </from>
              <to>
                <xdr:col>11</xdr:col>
                <xdr:colOff>304800</xdr:colOff>
                <xdr:row>32</xdr:row>
                <xdr:rowOff>47625</xdr:rowOff>
              </to>
            </anchor>
          </objectPr>
        </oleObject>
      </mc:Choice>
      <mc:Fallback>
        <oleObject progId="Equation.3" shapeId="91142" r:id="rId1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J61"/>
  <sheetViews>
    <sheetView topLeftCell="A33" workbookViewId="0">
      <selection activeCell="G6" sqref="G6"/>
    </sheetView>
  </sheetViews>
  <sheetFormatPr defaultRowHeight="15" x14ac:dyDescent="0.25"/>
  <cols>
    <col min="6" max="6" width="9.140625" style="2"/>
  </cols>
  <sheetData>
    <row r="1" spans="1:9" x14ac:dyDescent="0.25">
      <c r="A1" s="1" t="s">
        <v>0</v>
      </c>
      <c r="H1" t="s">
        <v>51</v>
      </c>
    </row>
    <row r="3" spans="1:9" x14ac:dyDescent="0.25">
      <c r="A3" s="1" t="s">
        <v>17</v>
      </c>
    </row>
    <row r="4" spans="1:9" x14ac:dyDescent="0.25">
      <c r="A4" s="1" t="s">
        <v>152</v>
      </c>
    </row>
    <row r="5" spans="1:9" x14ac:dyDescent="0.25">
      <c r="A5" s="1" t="s">
        <v>46</v>
      </c>
    </row>
    <row r="6" spans="1:9" x14ac:dyDescent="0.25">
      <c r="A6" t="s">
        <v>1</v>
      </c>
      <c r="F6" s="2" t="s">
        <v>2</v>
      </c>
      <c r="G6" s="7">
        <v>15.25</v>
      </c>
      <c r="H6" t="s">
        <v>3</v>
      </c>
    </row>
    <row r="7" spans="1:9" x14ac:dyDescent="0.25">
      <c r="A7" t="s">
        <v>4</v>
      </c>
      <c r="F7" s="2" t="s">
        <v>5</v>
      </c>
      <c r="G7" s="8">
        <v>18</v>
      </c>
      <c r="H7" t="s">
        <v>3</v>
      </c>
    </row>
    <row r="8" spans="1:9" x14ac:dyDescent="0.25">
      <c r="A8" t="s">
        <v>6</v>
      </c>
      <c r="F8" s="2" t="s">
        <v>7</v>
      </c>
      <c r="G8" s="8">
        <v>330</v>
      </c>
      <c r="H8" t="s">
        <v>8</v>
      </c>
    </row>
    <row r="9" spans="1:9" x14ac:dyDescent="0.25">
      <c r="A9" t="s">
        <v>70</v>
      </c>
      <c r="F9" s="2" t="s">
        <v>18</v>
      </c>
      <c r="G9" s="8">
        <v>2</v>
      </c>
      <c r="H9" t="s">
        <v>19</v>
      </c>
      <c r="I9" t="s">
        <v>69</v>
      </c>
    </row>
    <row r="10" spans="1:9" x14ac:dyDescent="0.25">
      <c r="A10" t="s">
        <v>26</v>
      </c>
      <c r="F10" s="2" t="s">
        <v>27</v>
      </c>
      <c r="G10" s="8">
        <v>12</v>
      </c>
      <c r="H10" t="s">
        <v>31</v>
      </c>
    </row>
    <row r="11" spans="1:9" x14ac:dyDescent="0.25">
      <c r="A11" t="s">
        <v>9</v>
      </c>
      <c r="F11" s="2" t="s">
        <v>10</v>
      </c>
      <c r="G11">
        <v>2E-3</v>
      </c>
      <c r="H11" t="s">
        <v>3</v>
      </c>
    </row>
    <row r="12" spans="1:9" x14ac:dyDescent="0.25">
      <c r="D12" t="s">
        <v>11</v>
      </c>
      <c r="F12" s="2" t="s">
        <v>10</v>
      </c>
      <c r="G12">
        <f>G11*1000</f>
        <v>2</v>
      </c>
      <c r="H12" t="s">
        <v>13</v>
      </c>
    </row>
    <row r="13" spans="1:9" x14ac:dyDescent="0.25">
      <c r="D13" t="s">
        <v>11</v>
      </c>
      <c r="F13" s="2" t="s">
        <v>10</v>
      </c>
      <c r="G13">
        <f>G11/12</f>
        <v>1.6666666666666666E-4</v>
      </c>
      <c r="H13" t="s">
        <v>12</v>
      </c>
    </row>
    <row r="14" spans="1:9" x14ac:dyDescent="0.25">
      <c r="A14" t="s">
        <v>14</v>
      </c>
      <c r="F14" s="2" t="s">
        <v>15</v>
      </c>
      <c r="G14" s="3">
        <v>2000000</v>
      </c>
      <c r="H14" t="s">
        <v>16</v>
      </c>
    </row>
    <row r="15" spans="1:9" x14ac:dyDescent="0.25">
      <c r="A15" t="s">
        <v>20</v>
      </c>
      <c r="G15">
        <v>8</v>
      </c>
      <c r="H15" t="s">
        <v>22</v>
      </c>
    </row>
    <row r="16" spans="1:9" x14ac:dyDescent="0.25">
      <c r="A16" s="1" t="s">
        <v>23</v>
      </c>
      <c r="B16" s="1"/>
      <c r="C16" s="1"/>
      <c r="D16" s="1"/>
      <c r="E16" s="1"/>
      <c r="F16" s="5" t="s">
        <v>24</v>
      </c>
      <c r="G16" s="6">
        <f>PI()*G6*G7*G8*G9*G10*60*24/(144*G14)</f>
        <v>34.149740463051771</v>
      </c>
      <c r="H16" s="1" t="s">
        <v>25</v>
      </c>
    </row>
    <row r="17" spans="1:9" x14ac:dyDescent="0.25">
      <c r="A17" s="1" t="s">
        <v>30</v>
      </c>
      <c r="B17" s="1"/>
      <c r="C17" s="1"/>
      <c r="D17" s="1"/>
      <c r="E17" s="1"/>
      <c r="F17" s="5" t="s">
        <v>28</v>
      </c>
      <c r="G17" s="6">
        <f>PI()*G6*G7*G8*G9*G10*60*24/(144*G14*G15)</f>
        <v>4.2687175578814713</v>
      </c>
      <c r="H17" s="1" t="s">
        <v>29</v>
      </c>
    </row>
    <row r="19" spans="1:9" x14ac:dyDescent="0.25">
      <c r="A19" s="1" t="s">
        <v>47</v>
      </c>
    </row>
    <row r="20" spans="1:9" x14ac:dyDescent="0.25">
      <c r="A20" t="s">
        <v>1</v>
      </c>
      <c r="F20" s="2" t="s">
        <v>2</v>
      </c>
      <c r="G20" s="7">
        <v>12.064</v>
      </c>
      <c r="H20" t="s">
        <v>3</v>
      </c>
    </row>
    <row r="21" spans="1:9" x14ac:dyDescent="0.25">
      <c r="A21" t="s">
        <v>4</v>
      </c>
      <c r="F21" s="2" t="s">
        <v>5</v>
      </c>
      <c r="G21" s="8">
        <v>15</v>
      </c>
      <c r="H21" t="s">
        <v>3</v>
      </c>
    </row>
    <row r="22" spans="1:9" x14ac:dyDescent="0.25">
      <c r="A22" t="s">
        <v>6</v>
      </c>
      <c r="F22" s="2" t="s">
        <v>7</v>
      </c>
      <c r="G22" s="8">
        <f>G8</f>
        <v>330</v>
      </c>
      <c r="H22" t="s">
        <v>8</v>
      </c>
    </row>
    <row r="23" spans="1:9" x14ac:dyDescent="0.25">
      <c r="A23" t="s">
        <v>70</v>
      </c>
      <c r="F23" s="2" t="s">
        <v>18</v>
      </c>
      <c r="G23" s="8">
        <v>2</v>
      </c>
      <c r="H23" t="s">
        <v>19</v>
      </c>
      <c r="I23" t="s">
        <v>69</v>
      </c>
    </row>
    <row r="24" spans="1:9" x14ac:dyDescent="0.25">
      <c r="A24" t="s">
        <v>26</v>
      </c>
      <c r="F24" s="2" t="s">
        <v>27</v>
      </c>
      <c r="G24" s="8">
        <v>4</v>
      </c>
      <c r="H24" t="s">
        <v>31</v>
      </c>
    </row>
    <row r="25" spans="1:9" x14ac:dyDescent="0.25">
      <c r="A25" t="s">
        <v>9</v>
      </c>
      <c r="F25" s="2" t="s">
        <v>10</v>
      </c>
      <c r="G25">
        <v>2E-3</v>
      </c>
      <c r="H25" t="s">
        <v>3</v>
      </c>
    </row>
    <row r="26" spans="1:9" x14ac:dyDescent="0.25">
      <c r="D26" t="s">
        <v>11</v>
      </c>
      <c r="F26" s="2" t="s">
        <v>10</v>
      </c>
      <c r="G26">
        <f>G25*1000</f>
        <v>2</v>
      </c>
      <c r="H26" t="s">
        <v>13</v>
      </c>
    </row>
    <row r="27" spans="1:9" x14ac:dyDescent="0.25">
      <c r="D27" t="s">
        <v>11</v>
      </c>
      <c r="F27" s="2" t="s">
        <v>10</v>
      </c>
      <c r="G27">
        <f>G25/12</f>
        <v>1.6666666666666666E-4</v>
      </c>
      <c r="H27" t="s">
        <v>12</v>
      </c>
    </row>
    <row r="28" spans="1:9" x14ac:dyDescent="0.25">
      <c r="A28" t="s">
        <v>14</v>
      </c>
      <c r="F28" s="2" t="s">
        <v>15</v>
      </c>
      <c r="G28" s="3">
        <v>2000000</v>
      </c>
      <c r="H28" t="s">
        <v>16</v>
      </c>
    </row>
    <row r="29" spans="1:9" x14ac:dyDescent="0.25">
      <c r="A29" t="s">
        <v>20</v>
      </c>
      <c r="F29" s="2" t="s">
        <v>21</v>
      </c>
      <c r="G29">
        <v>8</v>
      </c>
      <c r="H29" t="s">
        <v>22</v>
      </c>
    </row>
    <row r="30" spans="1:9" x14ac:dyDescent="0.25">
      <c r="A30" s="1" t="s">
        <v>23</v>
      </c>
      <c r="B30" s="1"/>
      <c r="C30" s="1"/>
      <c r="D30" s="1"/>
      <c r="E30" s="1"/>
      <c r="F30" s="5" t="s">
        <v>24</v>
      </c>
      <c r="G30" s="6">
        <f>PI()*G20*G21*G22*G23*G24*60*24/(144*G28)</f>
        <v>7.5042344070356393</v>
      </c>
      <c r="H30" s="1" t="s">
        <v>25</v>
      </c>
    </row>
    <row r="31" spans="1:9" x14ac:dyDescent="0.25">
      <c r="A31" s="1" t="s">
        <v>30</v>
      </c>
      <c r="B31" s="1"/>
      <c r="C31" s="1"/>
      <c r="D31" s="1"/>
      <c r="E31" s="1"/>
      <c r="F31" s="5" t="s">
        <v>28</v>
      </c>
      <c r="G31" s="6">
        <f>PI()*G20*G21*G22*G23*G24*60*24/(144*G28*G29)</f>
        <v>0.93802930087945491</v>
      </c>
      <c r="H31" s="1" t="s">
        <v>29</v>
      </c>
    </row>
    <row r="32" spans="1:9" x14ac:dyDescent="0.25">
      <c r="A32" s="1"/>
      <c r="B32" s="1"/>
      <c r="C32" s="1"/>
      <c r="D32" s="1"/>
      <c r="E32" s="1"/>
      <c r="F32" s="5"/>
      <c r="G32" s="6"/>
      <c r="H32" s="1"/>
    </row>
    <row r="33" spans="1:10" x14ac:dyDescent="0.25">
      <c r="A33" s="1" t="s">
        <v>52</v>
      </c>
      <c r="B33" s="1"/>
      <c r="C33" s="1"/>
      <c r="D33" s="1"/>
      <c r="E33" s="1"/>
      <c r="F33" s="5"/>
      <c r="G33" s="6"/>
      <c r="H33" s="1"/>
    </row>
    <row r="34" spans="1:10" x14ac:dyDescent="0.25">
      <c r="A34" s="9" t="s">
        <v>53</v>
      </c>
      <c r="B34" s="1"/>
      <c r="C34" s="1"/>
      <c r="D34" s="1"/>
      <c r="E34" s="1"/>
      <c r="F34" s="2" t="s">
        <v>33</v>
      </c>
      <c r="G34" s="10">
        <v>3.25</v>
      </c>
      <c r="H34" s="9" t="s">
        <v>3</v>
      </c>
    </row>
    <row r="35" spans="1:10" x14ac:dyDescent="0.25">
      <c r="A35" s="1" t="s">
        <v>23</v>
      </c>
      <c r="F35" s="5" t="s">
        <v>24</v>
      </c>
      <c r="G35" s="1">
        <f>IF(G34=1.125,0.9,IF(G34=1.5,1.25,IF(G34=2,1.5,IF(G34=2.5,1.75,1.75))))</f>
        <v>1.75</v>
      </c>
      <c r="H35" s="1" t="s">
        <v>25</v>
      </c>
    </row>
    <row r="36" spans="1:10" x14ac:dyDescent="0.25">
      <c r="A36" s="1" t="s">
        <v>30</v>
      </c>
      <c r="B36" s="1"/>
      <c r="C36" s="1"/>
      <c r="D36" s="1"/>
      <c r="E36" s="1"/>
      <c r="F36" s="5" t="s">
        <v>28</v>
      </c>
      <c r="G36" s="6">
        <f>G35/8</f>
        <v>0.21875</v>
      </c>
      <c r="H36" s="1" t="s">
        <v>29</v>
      </c>
    </row>
    <row r="37" spans="1:10" x14ac:dyDescent="0.25">
      <c r="A37" s="1"/>
      <c r="B37" s="1"/>
      <c r="C37" s="1"/>
      <c r="D37" s="1"/>
      <c r="E37" s="1"/>
      <c r="F37" s="5"/>
      <c r="G37" s="6"/>
      <c r="H37" s="1"/>
    </row>
    <row r="38" spans="1:10" x14ac:dyDescent="0.25">
      <c r="A38" s="1" t="s">
        <v>40</v>
      </c>
    </row>
    <row r="39" spans="1:10" x14ac:dyDescent="0.25">
      <c r="A39" s="1" t="s">
        <v>46</v>
      </c>
    </row>
    <row r="40" spans="1:10" x14ac:dyDescent="0.25">
      <c r="A40" s="9" t="s">
        <v>32</v>
      </c>
      <c r="F40" s="2" t="s">
        <v>33</v>
      </c>
      <c r="G40" s="8">
        <v>3.5999999999999997E-2</v>
      </c>
      <c r="H40" t="s">
        <v>39</v>
      </c>
      <c r="I40" t="s">
        <v>58</v>
      </c>
      <c r="J40" t="s">
        <v>81</v>
      </c>
    </row>
    <row r="41" spans="1:10" x14ac:dyDescent="0.25">
      <c r="A41" s="9" t="s">
        <v>34</v>
      </c>
      <c r="G41">
        <f>231.001</f>
        <v>231.001</v>
      </c>
      <c r="H41" t="s">
        <v>35</v>
      </c>
      <c r="J41" t="s">
        <v>66</v>
      </c>
    </row>
    <row r="42" spans="1:10" x14ac:dyDescent="0.25">
      <c r="A42" s="9" t="s">
        <v>37</v>
      </c>
      <c r="G42">
        <f>60*60*24</f>
        <v>86400</v>
      </c>
      <c r="H42" t="s">
        <v>38</v>
      </c>
      <c r="J42" s="1" t="s">
        <v>79</v>
      </c>
    </row>
    <row r="43" spans="1:10" x14ac:dyDescent="0.25">
      <c r="A43" s="9" t="s">
        <v>41</v>
      </c>
      <c r="F43" s="2" t="s">
        <v>36</v>
      </c>
      <c r="G43" s="8">
        <v>9881</v>
      </c>
      <c r="H43" t="s">
        <v>78</v>
      </c>
      <c r="I43" t="s">
        <v>45</v>
      </c>
      <c r="J43" t="s">
        <v>80</v>
      </c>
    </row>
    <row r="44" spans="1:10" x14ac:dyDescent="0.25">
      <c r="A44" s="1" t="s">
        <v>23</v>
      </c>
      <c r="B44" s="1"/>
      <c r="C44" s="1"/>
      <c r="D44" s="1"/>
      <c r="E44" s="1"/>
      <c r="F44" s="5" t="s">
        <v>24</v>
      </c>
      <c r="G44" s="6">
        <f>G45*8</f>
        <v>1.0901630827183655</v>
      </c>
      <c r="H44" s="1" t="s">
        <v>25</v>
      </c>
    </row>
    <row r="45" spans="1:10" x14ac:dyDescent="0.25">
      <c r="A45" s="1" t="s">
        <v>30</v>
      </c>
      <c r="B45" s="1"/>
      <c r="C45" s="1"/>
      <c r="D45" s="1"/>
      <c r="E45" s="1"/>
      <c r="F45" s="5" t="s">
        <v>28</v>
      </c>
      <c r="G45" s="6">
        <f>(G40/G41/(G43/100))*60*60*24</f>
        <v>0.13627038533979569</v>
      </c>
      <c r="H45" s="1" t="s">
        <v>29</v>
      </c>
      <c r="I45" t="s">
        <v>43</v>
      </c>
    </row>
    <row r="46" spans="1:10" x14ac:dyDescent="0.25">
      <c r="A46" s="9" t="s">
        <v>42</v>
      </c>
      <c r="G46">
        <f>(G22/60)*(G43/100)</f>
        <v>543.45500000000004</v>
      </c>
      <c r="H46" t="s">
        <v>29</v>
      </c>
      <c r="I46" t="s">
        <v>44</v>
      </c>
    </row>
    <row r="48" spans="1:10" x14ac:dyDescent="0.25">
      <c r="A48" s="1" t="s">
        <v>47</v>
      </c>
    </row>
    <row r="49" spans="1:10" x14ac:dyDescent="0.25">
      <c r="A49" s="9" t="s">
        <v>32</v>
      </c>
      <c r="F49" s="2" t="s">
        <v>33</v>
      </c>
      <c r="G49" s="8">
        <v>0.108</v>
      </c>
      <c r="H49" t="s">
        <v>39</v>
      </c>
      <c r="I49" t="s">
        <v>59</v>
      </c>
    </row>
    <row r="50" spans="1:10" x14ac:dyDescent="0.25">
      <c r="A50" s="9" t="s">
        <v>34</v>
      </c>
      <c r="G50">
        <f>231.001</f>
        <v>231.001</v>
      </c>
      <c r="H50" t="s">
        <v>35</v>
      </c>
    </row>
    <row r="51" spans="1:10" x14ac:dyDescent="0.25">
      <c r="A51" s="9" t="s">
        <v>37</v>
      </c>
      <c r="G51">
        <f>60*60*24</f>
        <v>86400</v>
      </c>
      <c r="H51" t="s">
        <v>38</v>
      </c>
      <c r="J51" s="1" t="s">
        <v>79</v>
      </c>
    </row>
    <row r="52" spans="1:10" x14ac:dyDescent="0.25">
      <c r="A52" s="9" t="s">
        <v>41</v>
      </c>
      <c r="F52" s="2" t="s">
        <v>36</v>
      </c>
      <c r="G52" s="8">
        <v>1711</v>
      </c>
      <c r="H52" t="s">
        <v>78</v>
      </c>
      <c r="I52" t="s">
        <v>49</v>
      </c>
      <c r="J52" t="s">
        <v>80</v>
      </c>
    </row>
    <row r="53" spans="1:10" x14ac:dyDescent="0.25">
      <c r="A53" s="1" t="s">
        <v>23</v>
      </c>
      <c r="B53" s="1"/>
      <c r="C53" s="1"/>
      <c r="D53" s="1"/>
      <c r="E53" s="1"/>
      <c r="F53" s="5" t="s">
        <v>24</v>
      </c>
      <c r="G53" s="6">
        <f>G54*8</f>
        <v>18.887027621870551</v>
      </c>
      <c r="H53" s="1" t="s">
        <v>25</v>
      </c>
      <c r="J53" t="s">
        <v>82</v>
      </c>
    </row>
    <row r="54" spans="1:10" x14ac:dyDescent="0.25">
      <c r="A54" s="1" t="s">
        <v>30</v>
      </c>
      <c r="B54" s="1"/>
      <c r="C54" s="1"/>
      <c r="D54" s="1"/>
      <c r="E54" s="1"/>
      <c r="F54" s="5" t="s">
        <v>28</v>
      </c>
      <c r="G54" s="6">
        <f>(G49/G50/(G52/100))*60*60*24</f>
        <v>2.3608784527338189</v>
      </c>
      <c r="H54" s="1" t="s">
        <v>29</v>
      </c>
      <c r="I54" t="s">
        <v>48</v>
      </c>
    </row>
    <row r="55" spans="1:10" x14ac:dyDescent="0.25">
      <c r="A55" s="9" t="s">
        <v>42</v>
      </c>
      <c r="G55" s="4">
        <f>(G22/60)*(G52/100)</f>
        <v>94.10499999999999</v>
      </c>
      <c r="H55" t="s">
        <v>29</v>
      </c>
      <c r="I55" t="s">
        <v>50</v>
      </c>
    </row>
    <row r="57" spans="1:10" x14ac:dyDescent="0.25">
      <c r="A57" s="1" t="s">
        <v>52</v>
      </c>
      <c r="B57" s="1"/>
      <c r="C57" s="1"/>
      <c r="D57" s="1"/>
      <c r="E57" s="1"/>
      <c r="F57" s="5"/>
      <c r="G57" s="6"/>
      <c r="H57" s="1"/>
    </row>
    <row r="58" spans="1:10" x14ac:dyDescent="0.25">
      <c r="A58" s="9" t="s">
        <v>54</v>
      </c>
      <c r="B58" s="1"/>
      <c r="C58" s="1"/>
      <c r="D58" s="1"/>
      <c r="E58" s="1"/>
      <c r="F58" s="2" t="s">
        <v>56</v>
      </c>
      <c r="G58" s="10">
        <v>4</v>
      </c>
      <c r="H58" s="9" t="s">
        <v>57</v>
      </c>
      <c r="I58" t="s">
        <v>55</v>
      </c>
    </row>
    <row r="59" spans="1:10" x14ac:dyDescent="0.25">
      <c r="A59" s="9" t="s">
        <v>32</v>
      </c>
      <c r="F59" s="2" t="s">
        <v>33</v>
      </c>
      <c r="G59" s="8">
        <f>G49</f>
        <v>0.108</v>
      </c>
      <c r="H59" t="s">
        <v>39</v>
      </c>
      <c r="I59" t="s">
        <v>59</v>
      </c>
    </row>
    <row r="60" spans="1:10" x14ac:dyDescent="0.25">
      <c r="A60" s="1" t="s">
        <v>23</v>
      </c>
      <c r="F60" s="5" t="s">
        <v>24</v>
      </c>
      <c r="G60" s="6">
        <f>G61*8</f>
        <v>1.2826623966835482</v>
      </c>
      <c r="H60" s="1" t="s">
        <v>25</v>
      </c>
    </row>
    <row r="61" spans="1:10" x14ac:dyDescent="0.25">
      <c r="A61" s="1" t="s">
        <v>30</v>
      </c>
      <c r="B61" s="1"/>
      <c r="C61" s="1"/>
      <c r="D61" s="1"/>
      <c r="E61" s="1"/>
      <c r="F61" s="5" t="s">
        <v>28</v>
      </c>
      <c r="G61" s="6">
        <f>G58/G59/G50</f>
        <v>0.16033279958544353</v>
      </c>
      <c r="H61" s="1" t="s">
        <v>29</v>
      </c>
      <c r="I61" t="s">
        <v>60</v>
      </c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28675" r:id="rId4">
          <objectPr defaultSize="0" autoPict="0" r:id="rId5">
            <anchor moveWithCells="1">
              <from>
                <xdr:col>9</xdr:col>
                <xdr:colOff>133350</xdr:colOff>
                <xdr:row>43</xdr:row>
                <xdr:rowOff>95250</xdr:rowOff>
              </from>
              <to>
                <xdr:col>11</xdr:col>
                <xdr:colOff>304800</xdr:colOff>
                <xdr:row>49</xdr:row>
                <xdr:rowOff>104775</xdr:rowOff>
              </to>
            </anchor>
          </objectPr>
        </oleObject>
      </mc:Choice>
      <mc:Fallback>
        <oleObject progId="Equation.3" shapeId="28675" r:id="rId4"/>
      </mc:Fallback>
    </mc:AlternateContent>
    <mc:AlternateContent xmlns:mc="http://schemas.openxmlformats.org/markup-compatibility/2006">
      <mc:Choice Requires="x14">
        <oleObject progId="Equation.3" shapeId="28681" r:id="rId6">
          <objectPr defaultSize="0" r:id="rId7">
            <anchor moveWithCells="1">
              <from>
                <xdr:col>8</xdr:col>
                <xdr:colOff>133350</xdr:colOff>
                <xdr:row>5</xdr:row>
                <xdr:rowOff>0</xdr:rowOff>
              </from>
              <to>
                <xdr:col>14</xdr:col>
                <xdr:colOff>371475</xdr:colOff>
                <xdr:row>7</xdr:row>
                <xdr:rowOff>38100</xdr:rowOff>
              </to>
            </anchor>
          </objectPr>
        </oleObject>
      </mc:Choice>
      <mc:Fallback>
        <oleObject progId="Equation.3" shapeId="28681" r:id="rId6"/>
      </mc:Fallback>
    </mc:AlternateContent>
    <mc:AlternateContent xmlns:mc="http://schemas.openxmlformats.org/markup-compatibility/2006">
      <mc:Choice Requires="x14">
        <oleObject progId="Equation.3" shapeId="28682" r:id="rId8">
          <objectPr defaultSize="0" r:id="rId9">
            <anchor moveWithCells="1">
              <from>
                <xdr:col>8</xdr:col>
                <xdr:colOff>142875</xdr:colOff>
                <xdr:row>9</xdr:row>
                <xdr:rowOff>95250</xdr:rowOff>
              </from>
              <to>
                <xdr:col>14</xdr:col>
                <xdr:colOff>447675</xdr:colOff>
                <xdr:row>11</xdr:row>
                <xdr:rowOff>133350</xdr:rowOff>
              </to>
            </anchor>
          </objectPr>
        </oleObject>
      </mc:Choice>
      <mc:Fallback>
        <oleObject progId="Equation.3" shapeId="28682" r:id="rId8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P80"/>
  <sheetViews>
    <sheetView zoomScaleNormal="100" workbookViewId="0">
      <selection activeCell="Q90" sqref="Q90"/>
    </sheetView>
  </sheetViews>
  <sheetFormatPr defaultRowHeight="15" x14ac:dyDescent="0.25"/>
  <cols>
    <col min="6" max="6" width="9.140625" style="2"/>
    <col min="11" max="11" width="12" bestFit="1" customWidth="1"/>
  </cols>
  <sheetData>
    <row r="1" spans="1:13" x14ac:dyDescent="0.25">
      <c r="A1" s="1" t="s">
        <v>0</v>
      </c>
      <c r="H1" t="s">
        <v>51</v>
      </c>
    </row>
    <row r="3" spans="1:13" x14ac:dyDescent="0.25">
      <c r="A3" s="1" t="s">
        <v>17</v>
      </c>
    </row>
    <row r="4" spans="1:13" x14ac:dyDescent="0.25">
      <c r="A4" s="1"/>
    </row>
    <row r="5" spans="1:13" x14ac:dyDescent="0.25">
      <c r="A5" s="1" t="s">
        <v>147</v>
      </c>
    </row>
    <row r="6" spans="1:13" x14ac:dyDescent="0.25">
      <c r="A6" s="1" t="s">
        <v>46</v>
      </c>
    </row>
    <row r="7" spans="1:13" x14ac:dyDescent="0.25">
      <c r="A7" s="9" t="s">
        <v>145</v>
      </c>
      <c r="F7" s="2" t="s">
        <v>142</v>
      </c>
      <c r="G7" s="8">
        <v>2000</v>
      </c>
      <c r="H7" t="s">
        <v>143</v>
      </c>
    </row>
    <row r="8" spans="1:13" x14ac:dyDescent="0.25">
      <c r="A8" s="9" t="s">
        <v>144</v>
      </c>
      <c r="F8" s="2" t="s">
        <v>27</v>
      </c>
      <c r="G8" s="8">
        <v>200000</v>
      </c>
    </row>
    <row r="9" spans="1:13" x14ac:dyDescent="0.25">
      <c r="A9" s="1" t="s">
        <v>23</v>
      </c>
      <c r="B9" s="1"/>
      <c r="C9" s="1"/>
      <c r="D9" s="1"/>
      <c r="E9" s="1"/>
      <c r="F9" s="5" t="s">
        <v>24</v>
      </c>
      <c r="G9" s="6">
        <f>G7*8*24/G8</f>
        <v>1.92</v>
      </c>
      <c r="H9" s="1" t="s">
        <v>25</v>
      </c>
    </row>
    <row r="10" spans="1:13" x14ac:dyDescent="0.25">
      <c r="A10" s="1" t="s">
        <v>30</v>
      </c>
      <c r="B10" s="1"/>
      <c r="C10" s="1"/>
      <c r="D10" s="1"/>
      <c r="E10" s="1"/>
      <c r="F10" s="5" t="s">
        <v>28</v>
      </c>
      <c r="G10" s="6">
        <f>CONVERT(G9,"us_pt","gal")</f>
        <v>0.24</v>
      </c>
      <c r="H10" s="1" t="s">
        <v>29</v>
      </c>
      <c r="J10" t="s">
        <v>157</v>
      </c>
      <c r="M10">
        <f>0.24</f>
        <v>0.24</v>
      </c>
    </row>
    <row r="11" spans="1:13" x14ac:dyDescent="0.25">
      <c r="A11" s="1"/>
    </row>
    <row r="12" spans="1:13" x14ac:dyDescent="0.25">
      <c r="A12" s="1" t="s">
        <v>146</v>
      </c>
    </row>
    <row r="13" spans="1:13" x14ac:dyDescent="0.25">
      <c r="A13" t="s">
        <v>1</v>
      </c>
      <c r="F13" s="2" t="s">
        <v>2</v>
      </c>
      <c r="G13" s="7">
        <v>15.25</v>
      </c>
      <c r="H13" t="s">
        <v>3</v>
      </c>
    </row>
    <row r="14" spans="1:13" x14ac:dyDescent="0.25">
      <c r="A14" t="s">
        <v>4</v>
      </c>
      <c r="F14" s="2" t="s">
        <v>5</v>
      </c>
      <c r="G14" s="8">
        <v>18</v>
      </c>
      <c r="H14" t="s">
        <v>3</v>
      </c>
    </row>
    <row r="15" spans="1:13" x14ac:dyDescent="0.25">
      <c r="A15" t="s">
        <v>6</v>
      </c>
      <c r="F15" s="2" t="s">
        <v>7</v>
      </c>
      <c r="G15" s="8">
        <v>330</v>
      </c>
      <c r="H15" t="s">
        <v>8</v>
      </c>
    </row>
    <row r="16" spans="1:13" x14ac:dyDescent="0.25">
      <c r="A16" t="s">
        <v>70</v>
      </c>
      <c r="F16" s="2" t="s">
        <v>18</v>
      </c>
      <c r="G16" s="8">
        <v>2</v>
      </c>
      <c r="H16" t="s">
        <v>19</v>
      </c>
      <c r="I16" t="s">
        <v>69</v>
      </c>
    </row>
    <row r="17" spans="1:8" x14ac:dyDescent="0.25">
      <c r="A17" t="s">
        <v>26</v>
      </c>
      <c r="F17" s="2" t="s">
        <v>149</v>
      </c>
      <c r="G17" s="8">
        <v>12</v>
      </c>
      <c r="H17" t="s">
        <v>31</v>
      </c>
    </row>
    <row r="18" spans="1:8" x14ac:dyDescent="0.25">
      <c r="A18" t="s">
        <v>9</v>
      </c>
      <c r="F18" s="2" t="s">
        <v>10</v>
      </c>
      <c r="G18">
        <v>2E-3</v>
      </c>
      <c r="H18" t="s">
        <v>3</v>
      </c>
    </row>
    <row r="19" spans="1:8" x14ac:dyDescent="0.25">
      <c r="D19" t="s">
        <v>11</v>
      </c>
      <c r="F19" s="2" t="s">
        <v>10</v>
      </c>
      <c r="G19">
        <f>G18*1000</f>
        <v>2</v>
      </c>
      <c r="H19" t="s">
        <v>13</v>
      </c>
    </row>
    <row r="20" spans="1:8" x14ac:dyDescent="0.25">
      <c r="D20" t="s">
        <v>11</v>
      </c>
      <c r="F20" s="2" t="s">
        <v>10</v>
      </c>
      <c r="G20">
        <f>G18/12</f>
        <v>1.6666666666666666E-4</v>
      </c>
      <c r="H20" t="s">
        <v>12</v>
      </c>
    </row>
    <row r="21" spans="1:8" x14ac:dyDescent="0.25">
      <c r="A21" t="s">
        <v>14</v>
      </c>
      <c r="F21" s="2" t="s">
        <v>15</v>
      </c>
      <c r="G21" s="3">
        <v>2000000</v>
      </c>
      <c r="H21" t="s">
        <v>16</v>
      </c>
    </row>
    <row r="22" spans="1:8" x14ac:dyDescent="0.25">
      <c r="A22" t="s">
        <v>20</v>
      </c>
      <c r="G22">
        <v>8</v>
      </c>
      <c r="H22" t="s">
        <v>22</v>
      </c>
    </row>
    <row r="23" spans="1:8" x14ac:dyDescent="0.25">
      <c r="A23" s="1" t="s">
        <v>23</v>
      </c>
      <c r="B23" s="1"/>
      <c r="C23" s="1"/>
      <c r="D23" s="1"/>
      <c r="E23" s="1"/>
      <c r="F23" s="5" t="s">
        <v>24</v>
      </c>
      <c r="G23" s="6">
        <f>PI()*G13*G14*G15*G16*G17*60*24/(144*G21)</f>
        <v>34.149740463051771</v>
      </c>
      <c r="H23" s="1" t="s">
        <v>25</v>
      </c>
    </row>
    <row r="24" spans="1:8" x14ac:dyDescent="0.25">
      <c r="A24" s="1" t="s">
        <v>30</v>
      </c>
      <c r="B24" s="1"/>
      <c r="C24" s="1"/>
      <c r="D24" s="1"/>
      <c r="E24" s="1"/>
      <c r="F24" s="5" t="s">
        <v>28</v>
      </c>
      <c r="G24" s="6">
        <f>PI()*G13*G14*G15*G16*G17*60*24/(144*G21*G22)</f>
        <v>4.2687175578814713</v>
      </c>
      <c r="H24" s="1" t="s">
        <v>29</v>
      </c>
    </row>
    <row r="25" spans="1:8" x14ac:dyDescent="0.25">
      <c r="A25" s="1"/>
      <c r="B25" s="1"/>
      <c r="C25" s="1"/>
      <c r="D25" s="1"/>
      <c r="E25" s="1"/>
      <c r="F25" s="5"/>
      <c r="G25" s="6"/>
      <c r="H25" s="1"/>
    </row>
    <row r="26" spans="1:8" x14ac:dyDescent="0.25">
      <c r="A26" s="1" t="s">
        <v>147</v>
      </c>
      <c r="B26" s="1"/>
      <c r="C26" s="1"/>
      <c r="D26" s="1"/>
      <c r="E26" s="1"/>
      <c r="F26" s="5"/>
      <c r="G26" s="6"/>
      <c r="H26" s="1"/>
    </row>
    <row r="27" spans="1:8" x14ac:dyDescent="0.25">
      <c r="A27" s="1" t="s">
        <v>47</v>
      </c>
    </row>
    <row r="28" spans="1:8" x14ac:dyDescent="0.25">
      <c r="A28" t="s">
        <v>1</v>
      </c>
      <c r="F28" s="2" t="s">
        <v>2</v>
      </c>
      <c r="G28" s="7">
        <v>14.145</v>
      </c>
      <c r="H28" t="s">
        <v>3</v>
      </c>
    </row>
    <row r="29" spans="1:8" x14ac:dyDescent="0.25">
      <c r="A29" t="s">
        <v>4</v>
      </c>
      <c r="F29" s="2" t="s">
        <v>5</v>
      </c>
      <c r="G29" s="8">
        <v>15</v>
      </c>
      <c r="H29" t="s">
        <v>3</v>
      </c>
    </row>
    <row r="30" spans="1:8" x14ac:dyDescent="0.25">
      <c r="A30" t="s">
        <v>6</v>
      </c>
      <c r="F30" s="2" t="s">
        <v>7</v>
      </c>
      <c r="G30" s="8">
        <f>G15</f>
        <v>330</v>
      </c>
      <c r="H30" t="s">
        <v>8</v>
      </c>
    </row>
    <row r="31" spans="1:8" x14ac:dyDescent="0.25">
      <c r="A31" t="s">
        <v>26</v>
      </c>
      <c r="F31" s="2" t="s">
        <v>149</v>
      </c>
      <c r="G31" s="8">
        <v>3</v>
      </c>
      <c r="H31" t="s">
        <v>31</v>
      </c>
    </row>
    <row r="32" spans="1:8" x14ac:dyDescent="0.25">
      <c r="A32" t="s">
        <v>148</v>
      </c>
      <c r="F32" s="2" t="s">
        <v>27</v>
      </c>
      <c r="G32" s="8">
        <f>1/(PI()*2*60*24/(12*12*2000000))</f>
        <v>31830.988618379073</v>
      </c>
    </row>
    <row r="33" spans="1:16" x14ac:dyDescent="0.25">
      <c r="A33" s="1" t="s">
        <v>23</v>
      </c>
      <c r="B33" s="1"/>
      <c r="C33" s="1"/>
      <c r="D33" s="1"/>
      <c r="E33" s="1"/>
      <c r="F33" s="5" t="s">
        <v>24</v>
      </c>
      <c r="G33" s="6">
        <f>G28*G29*G30*G31/G32</f>
        <v>6.5990174706266007</v>
      </c>
      <c r="H33" s="1" t="s">
        <v>25</v>
      </c>
    </row>
    <row r="34" spans="1:16" x14ac:dyDescent="0.25">
      <c r="A34" s="1" t="s">
        <v>30</v>
      </c>
      <c r="B34" s="1"/>
      <c r="C34" s="1"/>
      <c r="D34" s="1"/>
      <c r="E34" s="1"/>
      <c r="F34" s="5" t="s">
        <v>28</v>
      </c>
      <c r="G34" s="6">
        <f>CONVERT(G33,"us_pt","gal")</f>
        <v>0.82487718382832509</v>
      </c>
      <c r="H34" s="1" t="s">
        <v>29</v>
      </c>
      <c r="J34" t="s">
        <v>180</v>
      </c>
    </row>
    <row r="35" spans="1:16" x14ac:dyDescent="0.25">
      <c r="A35" s="1"/>
      <c r="B35" s="1"/>
      <c r="C35" s="1"/>
      <c r="D35" s="1"/>
      <c r="E35" s="1"/>
      <c r="F35" s="5"/>
      <c r="G35" s="6"/>
      <c r="H35" s="1"/>
    </row>
    <row r="36" spans="1:16" x14ac:dyDescent="0.25">
      <c r="A36" s="1" t="s">
        <v>146</v>
      </c>
      <c r="B36" s="1"/>
      <c r="C36" s="1"/>
      <c r="D36" s="1"/>
      <c r="E36" s="1"/>
      <c r="F36" s="5"/>
      <c r="G36" s="6"/>
      <c r="H36" s="1"/>
    </row>
    <row r="37" spans="1:16" x14ac:dyDescent="0.25">
      <c r="A37" s="1" t="s">
        <v>47</v>
      </c>
    </row>
    <row r="38" spans="1:16" x14ac:dyDescent="0.25">
      <c r="A38" t="s">
        <v>1</v>
      </c>
      <c r="F38" s="2" t="s">
        <v>2</v>
      </c>
      <c r="G38" s="7">
        <f>G28</f>
        <v>14.145</v>
      </c>
      <c r="H38" t="s">
        <v>3</v>
      </c>
    </row>
    <row r="39" spans="1:16" x14ac:dyDescent="0.25">
      <c r="A39" t="s">
        <v>4</v>
      </c>
      <c r="F39" s="2" t="s">
        <v>5</v>
      </c>
      <c r="G39" s="8">
        <f>G29</f>
        <v>15</v>
      </c>
      <c r="H39" t="s">
        <v>3</v>
      </c>
    </row>
    <row r="40" spans="1:16" x14ac:dyDescent="0.25">
      <c r="A40" t="s">
        <v>6</v>
      </c>
      <c r="F40" s="2" t="s">
        <v>7</v>
      </c>
      <c r="G40" s="8">
        <f>G30</f>
        <v>330</v>
      </c>
      <c r="H40" t="s">
        <v>8</v>
      </c>
    </row>
    <row r="41" spans="1:16" x14ac:dyDescent="0.25">
      <c r="A41" t="s">
        <v>70</v>
      </c>
      <c r="F41" s="2" t="s">
        <v>18</v>
      </c>
      <c r="G41" s="8">
        <v>2</v>
      </c>
      <c r="H41" t="s">
        <v>19</v>
      </c>
      <c r="I41" t="s">
        <v>69</v>
      </c>
    </row>
    <row r="42" spans="1:16" x14ac:dyDescent="0.25">
      <c r="A42" t="s">
        <v>26</v>
      </c>
      <c r="F42" s="2" t="s">
        <v>27</v>
      </c>
      <c r="G42" s="8">
        <f>G31</f>
        <v>3</v>
      </c>
      <c r="H42" t="s">
        <v>31</v>
      </c>
    </row>
    <row r="43" spans="1:16" x14ac:dyDescent="0.25">
      <c r="A43" t="s">
        <v>9</v>
      </c>
      <c r="F43" s="2" t="s">
        <v>10</v>
      </c>
      <c r="G43">
        <v>2E-3</v>
      </c>
      <c r="H43" t="s">
        <v>3</v>
      </c>
      <c r="P43" t="s">
        <v>179</v>
      </c>
    </row>
    <row r="44" spans="1:16" x14ac:dyDescent="0.25">
      <c r="D44" t="s">
        <v>11</v>
      </c>
      <c r="F44" s="2" t="s">
        <v>10</v>
      </c>
      <c r="G44">
        <f>G43*1000</f>
        <v>2</v>
      </c>
      <c r="H44" t="s">
        <v>13</v>
      </c>
    </row>
    <row r="45" spans="1:16" x14ac:dyDescent="0.25">
      <c r="D45" t="s">
        <v>11</v>
      </c>
      <c r="F45" s="2" t="s">
        <v>10</v>
      </c>
      <c r="G45">
        <f>G43/12</f>
        <v>1.6666666666666666E-4</v>
      </c>
      <c r="H45" t="s">
        <v>12</v>
      </c>
    </row>
    <row r="46" spans="1:16" x14ac:dyDescent="0.25">
      <c r="A46" t="s">
        <v>14</v>
      </c>
      <c r="F46" s="2" t="s">
        <v>15</v>
      </c>
      <c r="G46" s="3">
        <v>2000000</v>
      </c>
      <c r="H46" t="s">
        <v>16</v>
      </c>
    </row>
    <row r="47" spans="1:16" x14ac:dyDescent="0.25">
      <c r="A47" t="s">
        <v>20</v>
      </c>
      <c r="F47" s="2" t="s">
        <v>21</v>
      </c>
      <c r="G47">
        <v>8</v>
      </c>
      <c r="H47" t="s">
        <v>22</v>
      </c>
    </row>
    <row r="48" spans="1:16" x14ac:dyDescent="0.25">
      <c r="A48" s="1" t="s">
        <v>23</v>
      </c>
      <c r="B48" s="1"/>
      <c r="C48" s="1"/>
      <c r="D48" s="1"/>
      <c r="E48" s="1"/>
      <c r="F48" s="5" t="s">
        <v>24</v>
      </c>
      <c r="G48" s="6">
        <f>PI()*G38*G39*G40*G41*G42*60*24/(144*G46)</f>
        <v>6.5990174706266025</v>
      </c>
      <c r="H48" s="1" t="s">
        <v>25</v>
      </c>
    </row>
    <row r="49" spans="1:10" x14ac:dyDescent="0.25">
      <c r="A49" s="1" t="s">
        <v>30</v>
      </c>
      <c r="B49" s="1"/>
      <c r="C49" s="1"/>
      <c r="D49" s="1"/>
      <c r="E49" s="1"/>
      <c r="F49" s="5" t="s">
        <v>28</v>
      </c>
      <c r="G49" s="6">
        <f>PI()*G38*G39*G40*G41*G42*60*24/(144*G46*G47)</f>
        <v>0.82487718382832531</v>
      </c>
      <c r="H49" s="1" t="s">
        <v>29</v>
      </c>
    </row>
    <row r="50" spans="1:10" x14ac:dyDescent="0.25">
      <c r="A50" s="1"/>
      <c r="B50" s="1"/>
      <c r="C50" s="1"/>
      <c r="D50" s="1"/>
      <c r="E50" s="1"/>
      <c r="F50" s="5"/>
      <c r="G50" s="6"/>
      <c r="H50" s="1"/>
    </row>
    <row r="51" spans="1:10" x14ac:dyDescent="0.25">
      <c r="A51" s="1" t="s">
        <v>146</v>
      </c>
      <c r="B51" s="1"/>
      <c r="C51" s="1"/>
      <c r="D51" s="1"/>
      <c r="E51" s="1"/>
      <c r="F51" s="5"/>
      <c r="G51" s="6"/>
      <c r="H51" s="1"/>
    </row>
    <row r="52" spans="1:10" x14ac:dyDescent="0.25">
      <c r="A52" s="1" t="s">
        <v>52</v>
      </c>
      <c r="B52" s="1"/>
      <c r="C52" s="1"/>
      <c r="D52" s="1"/>
      <c r="E52" s="1"/>
      <c r="F52" s="5"/>
      <c r="G52" s="6"/>
      <c r="H52" s="1"/>
    </row>
    <row r="53" spans="1:10" x14ac:dyDescent="0.25">
      <c r="A53" s="9" t="s">
        <v>53</v>
      </c>
      <c r="B53" s="1"/>
      <c r="C53" s="1"/>
      <c r="D53" s="1"/>
      <c r="E53" s="1"/>
      <c r="F53" s="2" t="s">
        <v>33</v>
      </c>
      <c r="G53" s="10">
        <v>3.5</v>
      </c>
      <c r="H53" s="9" t="s">
        <v>3</v>
      </c>
    </row>
    <row r="54" spans="1:10" x14ac:dyDescent="0.25">
      <c r="A54" s="1" t="s">
        <v>23</v>
      </c>
      <c r="F54" s="5" t="s">
        <v>24</v>
      </c>
      <c r="G54" s="1">
        <f>IF(G53=1.125,0.9,IF(G53=1.5,1.25,IF(G53=2,1.5,IF(G53=2.5,1.75,1.75))))</f>
        <v>1.75</v>
      </c>
      <c r="H54" s="1" t="s">
        <v>25</v>
      </c>
    </row>
    <row r="55" spans="1:10" x14ac:dyDescent="0.25">
      <c r="A55" s="1" t="s">
        <v>30</v>
      </c>
      <c r="B55" s="1"/>
      <c r="C55" s="1"/>
      <c r="D55" s="1"/>
      <c r="E55" s="1"/>
      <c r="F55" s="5" t="s">
        <v>28</v>
      </c>
      <c r="G55" s="6">
        <f>G54/8</f>
        <v>0.21875</v>
      </c>
      <c r="H55" s="1" t="s">
        <v>29</v>
      </c>
    </row>
    <row r="56" spans="1:10" x14ac:dyDescent="0.25">
      <c r="A56" s="1"/>
      <c r="B56" s="1"/>
      <c r="C56" s="1"/>
      <c r="D56" s="1"/>
      <c r="E56" s="1"/>
      <c r="F56" s="5"/>
      <c r="G56" s="6"/>
      <c r="H56" s="1"/>
    </row>
    <row r="57" spans="1:10" x14ac:dyDescent="0.25">
      <c r="A57" s="1" t="s">
        <v>40</v>
      </c>
    </row>
    <row r="58" spans="1:10" x14ac:dyDescent="0.25">
      <c r="A58" s="1" t="s">
        <v>46</v>
      </c>
      <c r="J58" s="1"/>
    </row>
    <row r="59" spans="1:10" x14ac:dyDescent="0.25">
      <c r="A59" s="9" t="s">
        <v>32</v>
      </c>
      <c r="F59" s="2" t="s">
        <v>33</v>
      </c>
      <c r="G59" s="8">
        <v>0.108</v>
      </c>
      <c r="H59" t="s">
        <v>39</v>
      </c>
      <c r="I59" t="s">
        <v>58</v>
      </c>
    </row>
    <row r="60" spans="1:10" x14ac:dyDescent="0.25">
      <c r="A60" s="9" t="s">
        <v>34</v>
      </c>
      <c r="G60">
        <f>231.001</f>
        <v>231.001</v>
      </c>
      <c r="H60" t="s">
        <v>35</v>
      </c>
      <c r="J60" s="1"/>
    </row>
    <row r="61" spans="1:10" x14ac:dyDescent="0.25">
      <c r="A61" s="9" t="s">
        <v>37</v>
      </c>
      <c r="G61">
        <f>60*60*24</f>
        <v>86400</v>
      </c>
      <c r="H61" t="s">
        <v>38</v>
      </c>
      <c r="J61" s="1"/>
    </row>
    <row r="62" spans="1:10" x14ac:dyDescent="0.25">
      <c r="A62" s="9" t="s">
        <v>41</v>
      </c>
      <c r="E62" s="11"/>
      <c r="F62" s="2" t="s">
        <v>36</v>
      </c>
      <c r="G62" s="8">
        <v>2494</v>
      </c>
      <c r="H62" t="s">
        <v>78</v>
      </c>
      <c r="I62" t="s">
        <v>45</v>
      </c>
    </row>
    <row r="63" spans="1:10" x14ac:dyDescent="0.25">
      <c r="A63" s="1" t="s">
        <v>23</v>
      </c>
      <c r="B63" s="1"/>
      <c r="C63" s="1"/>
      <c r="D63" s="1"/>
      <c r="E63" s="1"/>
      <c r="F63" s="5" t="s">
        <v>24</v>
      </c>
      <c r="G63" s="6">
        <f>G64*8</f>
        <v>12.957379415004215</v>
      </c>
      <c r="H63" s="1" t="s">
        <v>25</v>
      </c>
    </row>
    <row r="64" spans="1:10" x14ac:dyDescent="0.25">
      <c r="A64" s="1" t="s">
        <v>30</v>
      </c>
      <c r="B64" s="1"/>
      <c r="C64" s="1"/>
      <c r="D64" s="1"/>
      <c r="E64" s="1"/>
      <c r="F64" s="5" t="s">
        <v>28</v>
      </c>
      <c r="G64" s="6">
        <f>(G59/G60/(G62/100))*60*60*24</f>
        <v>1.6196724268755269</v>
      </c>
      <c r="H64" s="1" t="s">
        <v>29</v>
      </c>
      <c r="I64" t="s">
        <v>43</v>
      </c>
    </row>
    <row r="65" spans="1:10" x14ac:dyDescent="0.25">
      <c r="A65" s="9" t="s">
        <v>42</v>
      </c>
      <c r="G65">
        <f>(G40/60)*(G62/100)</f>
        <v>137.17000000000002</v>
      </c>
      <c r="H65" t="s">
        <v>29</v>
      </c>
      <c r="I65" t="s">
        <v>44</v>
      </c>
    </row>
    <row r="67" spans="1:10" x14ac:dyDescent="0.25">
      <c r="A67" s="1" t="s">
        <v>47</v>
      </c>
    </row>
    <row r="68" spans="1:10" x14ac:dyDescent="0.25">
      <c r="A68" s="9" t="s">
        <v>32</v>
      </c>
      <c r="F68" s="2" t="s">
        <v>33</v>
      </c>
      <c r="G68" s="8">
        <v>0.108</v>
      </c>
      <c r="H68" t="s">
        <v>39</v>
      </c>
      <c r="I68" t="s">
        <v>59</v>
      </c>
    </row>
    <row r="69" spans="1:10" x14ac:dyDescent="0.25">
      <c r="A69" s="9" t="s">
        <v>34</v>
      </c>
      <c r="G69">
        <f>231.001</f>
        <v>231.001</v>
      </c>
      <c r="H69" t="s">
        <v>35</v>
      </c>
    </row>
    <row r="70" spans="1:10" x14ac:dyDescent="0.25">
      <c r="A70" s="9" t="s">
        <v>37</v>
      </c>
      <c r="G70">
        <f>60*60*24</f>
        <v>86400</v>
      </c>
      <c r="H70" t="s">
        <v>38</v>
      </c>
      <c r="J70" s="1"/>
    </row>
    <row r="71" spans="1:10" x14ac:dyDescent="0.25">
      <c r="A71" s="9" t="s">
        <v>41</v>
      </c>
      <c r="E71" s="11"/>
      <c r="F71" s="2" t="s">
        <v>36</v>
      </c>
      <c r="G71" s="8">
        <v>1667</v>
      </c>
      <c r="H71" t="s">
        <v>78</v>
      </c>
      <c r="I71" t="s">
        <v>49</v>
      </c>
      <c r="J71" s="1"/>
    </row>
    <row r="72" spans="1:10" x14ac:dyDescent="0.25">
      <c r="A72" s="1" t="s">
        <v>23</v>
      </c>
      <c r="B72" s="1"/>
      <c r="C72" s="1"/>
      <c r="D72" s="1"/>
      <c r="E72" s="1"/>
      <c r="F72" s="5" t="s">
        <v>24</v>
      </c>
      <c r="G72" s="6">
        <f>G73*8</f>
        <v>19.385545447522802</v>
      </c>
      <c r="H72" s="1" t="s">
        <v>25</v>
      </c>
    </row>
    <row r="73" spans="1:10" x14ac:dyDescent="0.25">
      <c r="A73" s="1" t="s">
        <v>30</v>
      </c>
      <c r="B73" s="1"/>
      <c r="C73" s="1"/>
      <c r="D73" s="1"/>
      <c r="E73" s="1"/>
      <c r="F73" s="5" t="s">
        <v>28</v>
      </c>
      <c r="G73" s="6">
        <f>(G68/G69/(G71/100))*60*60*24</f>
        <v>2.4231931809403502</v>
      </c>
      <c r="H73" s="1" t="s">
        <v>29</v>
      </c>
      <c r="I73" t="s">
        <v>48</v>
      </c>
    </row>
    <row r="74" spans="1:10" x14ac:dyDescent="0.25">
      <c r="A74" s="9" t="s">
        <v>42</v>
      </c>
      <c r="G74" s="4">
        <f>(G40/60)*(G71/100)</f>
        <v>91.685000000000002</v>
      </c>
      <c r="H74" t="s">
        <v>29</v>
      </c>
      <c r="I74" t="s">
        <v>50</v>
      </c>
    </row>
    <row r="76" spans="1:10" x14ac:dyDescent="0.25">
      <c r="A76" s="1" t="s">
        <v>52</v>
      </c>
      <c r="B76" s="1"/>
      <c r="C76" s="1"/>
      <c r="D76" s="1"/>
      <c r="E76" s="1"/>
      <c r="F76" s="5"/>
      <c r="G76" s="6"/>
      <c r="H76" s="1"/>
    </row>
    <row r="77" spans="1:10" x14ac:dyDescent="0.25">
      <c r="A77" s="9" t="s">
        <v>54</v>
      </c>
      <c r="B77" s="1"/>
      <c r="C77" s="1"/>
      <c r="D77" s="1"/>
      <c r="E77" s="1"/>
      <c r="F77" s="2" t="s">
        <v>56</v>
      </c>
      <c r="G77" s="10">
        <v>4</v>
      </c>
      <c r="H77" s="9" t="s">
        <v>57</v>
      </c>
      <c r="I77" t="s">
        <v>55</v>
      </c>
    </row>
    <row r="78" spans="1:10" x14ac:dyDescent="0.25">
      <c r="A78" s="9" t="s">
        <v>32</v>
      </c>
      <c r="F78" s="2" t="s">
        <v>33</v>
      </c>
      <c r="G78" s="8">
        <f>G68</f>
        <v>0.108</v>
      </c>
      <c r="H78" t="s">
        <v>39</v>
      </c>
      <c r="I78" t="s">
        <v>59</v>
      </c>
    </row>
    <row r="79" spans="1:10" x14ac:dyDescent="0.25">
      <c r="A79" s="1" t="s">
        <v>23</v>
      </c>
      <c r="F79" s="5" t="s">
        <v>24</v>
      </c>
      <c r="G79" s="6">
        <f>G80*8</f>
        <v>1.2826623966835482</v>
      </c>
      <c r="H79" s="1" t="s">
        <v>25</v>
      </c>
    </row>
    <row r="80" spans="1:10" x14ac:dyDescent="0.25">
      <c r="A80" s="1" t="s">
        <v>30</v>
      </c>
      <c r="B80" s="1"/>
      <c r="C80" s="1"/>
      <c r="D80" s="1"/>
      <c r="E80" s="1"/>
      <c r="F80" s="5" t="s">
        <v>28</v>
      </c>
      <c r="G80" s="6">
        <f>G77/G78/G69</f>
        <v>0.16033279958544353</v>
      </c>
      <c r="H80" s="1" t="s">
        <v>29</v>
      </c>
      <c r="I80" t="s">
        <v>60</v>
      </c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66561" r:id="rId4">
          <objectPr defaultSize="0" autoPict="0" r:id="rId5">
            <anchor moveWithCells="1">
              <from>
                <xdr:col>9</xdr:col>
                <xdr:colOff>133350</xdr:colOff>
                <xdr:row>63</xdr:row>
                <xdr:rowOff>0</xdr:rowOff>
              </from>
              <to>
                <xdr:col>11</xdr:col>
                <xdr:colOff>114300</xdr:colOff>
                <xdr:row>69</xdr:row>
                <xdr:rowOff>9525</xdr:rowOff>
              </to>
            </anchor>
          </objectPr>
        </oleObject>
      </mc:Choice>
      <mc:Fallback>
        <oleObject progId="Equation.3" shapeId="66561" r:id="rId4"/>
      </mc:Fallback>
    </mc:AlternateContent>
    <mc:AlternateContent xmlns:mc="http://schemas.openxmlformats.org/markup-compatibility/2006">
      <mc:Choice Requires="x14">
        <oleObject progId="Equation.3" shapeId="66562" r:id="rId6">
          <objectPr defaultSize="0" r:id="rId7">
            <anchor moveWithCells="1">
              <from>
                <xdr:col>8</xdr:col>
                <xdr:colOff>161925</xdr:colOff>
                <xdr:row>6</xdr:row>
                <xdr:rowOff>9525</xdr:rowOff>
              </from>
              <to>
                <xdr:col>10</xdr:col>
                <xdr:colOff>285750</xdr:colOff>
                <xdr:row>8</xdr:row>
                <xdr:rowOff>19050</xdr:rowOff>
              </to>
            </anchor>
          </objectPr>
        </oleObject>
      </mc:Choice>
      <mc:Fallback>
        <oleObject progId="Equation.3" shapeId="66562" r:id="rId6"/>
      </mc:Fallback>
    </mc:AlternateContent>
    <mc:AlternateContent xmlns:mc="http://schemas.openxmlformats.org/markup-compatibility/2006">
      <mc:Choice Requires="x14">
        <oleObject progId="Equation.3" shapeId="66563" r:id="rId8">
          <objectPr defaultSize="0" r:id="rId9">
            <anchor moveWithCells="1">
              <from>
                <xdr:col>8</xdr:col>
                <xdr:colOff>161925</xdr:colOff>
                <xdr:row>27</xdr:row>
                <xdr:rowOff>19050</xdr:rowOff>
              </from>
              <to>
                <xdr:col>10</xdr:col>
                <xdr:colOff>704850</xdr:colOff>
                <xdr:row>29</xdr:row>
                <xdr:rowOff>28575</xdr:rowOff>
              </to>
            </anchor>
          </objectPr>
        </oleObject>
      </mc:Choice>
      <mc:Fallback>
        <oleObject progId="Equation.3" shapeId="66563" r:id="rId8"/>
      </mc:Fallback>
    </mc:AlternateContent>
    <mc:AlternateContent xmlns:mc="http://schemas.openxmlformats.org/markup-compatibility/2006">
      <mc:Choice Requires="x14">
        <oleObject progId="Equation.3" shapeId="66564" r:id="rId10">
          <objectPr defaultSize="0" r:id="rId11">
            <anchor moveWithCells="1">
              <from>
                <xdr:col>8</xdr:col>
                <xdr:colOff>133350</xdr:colOff>
                <xdr:row>12</xdr:row>
                <xdr:rowOff>0</xdr:rowOff>
              </from>
              <to>
                <xdr:col>14</xdr:col>
                <xdr:colOff>180975</xdr:colOff>
                <xdr:row>14</xdr:row>
                <xdr:rowOff>38100</xdr:rowOff>
              </to>
            </anchor>
          </objectPr>
        </oleObject>
      </mc:Choice>
      <mc:Fallback>
        <oleObject progId="Equation.3" shapeId="66564" r:id="rId10"/>
      </mc:Fallback>
    </mc:AlternateContent>
    <mc:AlternateContent xmlns:mc="http://schemas.openxmlformats.org/markup-compatibility/2006">
      <mc:Choice Requires="x14">
        <oleObject progId="Equation.3" shapeId="66565" r:id="rId12">
          <objectPr defaultSize="0" r:id="rId13">
            <anchor moveWithCells="1">
              <from>
                <xdr:col>8</xdr:col>
                <xdr:colOff>142875</xdr:colOff>
                <xdr:row>16</xdr:row>
                <xdr:rowOff>95250</xdr:rowOff>
              </from>
              <to>
                <xdr:col>14</xdr:col>
                <xdr:colOff>257175</xdr:colOff>
                <xdr:row>18</xdr:row>
                <xdr:rowOff>133350</xdr:rowOff>
              </to>
            </anchor>
          </objectPr>
        </oleObject>
      </mc:Choice>
      <mc:Fallback>
        <oleObject progId="Equation.3" shapeId="66565" r:id="rId12"/>
      </mc:Fallback>
    </mc:AlternateContent>
    <mc:AlternateContent xmlns:mc="http://schemas.openxmlformats.org/markup-compatibility/2006">
      <mc:Choice Requires="x14">
        <oleObject progId="Equation.3" shapeId="66566" r:id="rId14">
          <objectPr defaultSize="0" r:id="rId15">
            <anchor moveWithCells="1">
              <from>
                <xdr:col>8</xdr:col>
                <xdr:colOff>161925</xdr:colOff>
                <xdr:row>30</xdr:row>
                <xdr:rowOff>9525</xdr:rowOff>
              </from>
              <to>
                <xdr:col>11</xdr:col>
                <xdr:colOff>304800</xdr:colOff>
                <xdr:row>32</xdr:row>
                <xdr:rowOff>47625</xdr:rowOff>
              </to>
            </anchor>
          </objectPr>
        </oleObject>
      </mc:Choice>
      <mc:Fallback>
        <oleObject progId="Equation.3" shapeId="66566" r:id="rId1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M80"/>
  <sheetViews>
    <sheetView zoomScaleNormal="100" workbookViewId="0">
      <selection activeCell="O44" sqref="O44"/>
    </sheetView>
  </sheetViews>
  <sheetFormatPr defaultRowHeight="15" x14ac:dyDescent="0.25"/>
  <cols>
    <col min="6" max="6" width="9.140625" style="2"/>
    <col min="11" max="11" width="12" bestFit="1" customWidth="1"/>
  </cols>
  <sheetData>
    <row r="1" spans="1:13" x14ac:dyDescent="0.25">
      <c r="A1" s="1" t="s">
        <v>0</v>
      </c>
      <c r="H1" t="s">
        <v>51</v>
      </c>
    </row>
    <row r="3" spans="1:13" x14ac:dyDescent="0.25">
      <c r="A3" s="1" t="s">
        <v>17</v>
      </c>
    </row>
    <row r="4" spans="1:13" x14ac:dyDescent="0.25">
      <c r="A4" s="1"/>
    </row>
    <row r="5" spans="1:13" x14ac:dyDescent="0.25">
      <c r="A5" s="1" t="s">
        <v>147</v>
      </c>
    </row>
    <row r="6" spans="1:13" x14ac:dyDescent="0.25">
      <c r="A6" s="1" t="s">
        <v>46</v>
      </c>
    </row>
    <row r="7" spans="1:13" x14ac:dyDescent="0.25">
      <c r="A7" s="9" t="s">
        <v>145</v>
      </c>
      <c r="F7" s="2" t="s">
        <v>142</v>
      </c>
      <c r="G7" s="8">
        <v>4000</v>
      </c>
      <c r="H7" t="s">
        <v>143</v>
      </c>
    </row>
    <row r="8" spans="1:13" x14ac:dyDescent="0.25">
      <c r="A8" s="9" t="s">
        <v>144</v>
      </c>
      <c r="F8" s="2" t="s">
        <v>27</v>
      </c>
      <c r="G8" s="8">
        <v>8000</v>
      </c>
    </row>
    <row r="9" spans="1:13" x14ac:dyDescent="0.25">
      <c r="A9" s="1" t="s">
        <v>23</v>
      </c>
      <c r="B9" s="1"/>
      <c r="C9" s="1"/>
      <c r="D9" s="1"/>
      <c r="E9" s="1"/>
      <c r="F9" s="5" t="s">
        <v>24</v>
      </c>
      <c r="G9" s="6">
        <f>G7*8*24/G8</f>
        <v>96</v>
      </c>
      <c r="H9" s="1" t="s">
        <v>25</v>
      </c>
    </row>
    <row r="10" spans="1:13" x14ac:dyDescent="0.25">
      <c r="A10" s="1" t="s">
        <v>30</v>
      </c>
      <c r="B10" s="1"/>
      <c r="C10" s="1"/>
      <c r="D10" s="1"/>
      <c r="E10" s="1"/>
      <c r="F10" s="5" t="s">
        <v>28</v>
      </c>
      <c r="G10" s="6">
        <f>CONVERT(G9,"us_pt","gal")</f>
        <v>11.999999999999998</v>
      </c>
      <c r="H10" s="1" t="s">
        <v>29</v>
      </c>
      <c r="J10" t="s">
        <v>157</v>
      </c>
      <c r="M10">
        <f>0.24</f>
        <v>0.24</v>
      </c>
    </row>
    <row r="11" spans="1:13" x14ac:dyDescent="0.25">
      <c r="A11" s="1"/>
    </row>
    <row r="12" spans="1:13" x14ac:dyDescent="0.25">
      <c r="A12" s="1" t="s">
        <v>146</v>
      </c>
    </row>
    <row r="13" spans="1:13" x14ac:dyDescent="0.25">
      <c r="A13" t="s">
        <v>1</v>
      </c>
      <c r="F13" s="2" t="s">
        <v>2</v>
      </c>
      <c r="G13" s="7">
        <v>17</v>
      </c>
      <c r="H13" t="s">
        <v>3</v>
      </c>
    </row>
    <row r="14" spans="1:13" x14ac:dyDescent="0.25">
      <c r="A14" t="s">
        <v>4</v>
      </c>
      <c r="F14" s="2" t="s">
        <v>5</v>
      </c>
      <c r="G14" s="8">
        <v>19</v>
      </c>
      <c r="H14" t="s">
        <v>3</v>
      </c>
    </row>
    <row r="15" spans="1:13" x14ac:dyDescent="0.25">
      <c r="A15" t="s">
        <v>6</v>
      </c>
      <c r="F15" s="2" t="s">
        <v>7</v>
      </c>
      <c r="G15" s="8">
        <v>330</v>
      </c>
      <c r="H15" t="s">
        <v>8</v>
      </c>
    </row>
    <row r="16" spans="1:13" x14ac:dyDescent="0.25">
      <c r="A16" t="s">
        <v>70</v>
      </c>
      <c r="F16" s="2" t="s">
        <v>18</v>
      </c>
      <c r="G16" s="8">
        <v>2</v>
      </c>
      <c r="H16" t="s">
        <v>19</v>
      </c>
      <c r="I16" t="s">
        <v>69</v>
      </c>
    </row>
    <row r="17" spans="1:8" x14ac:dyDescent="0.25">
      <c r="A17" t="s">
        <v>26</v>
      </c>
      <c r="F17" s="2" t="s">
        <v>149</v>
      </c>
      <c r="G17" s="8">
        <v>12</v>
      </c>
      <c r="H17" t="s">
        <v>31</v>
      </c>
    </row>
    <row r="18" spans="1:8" x14ac:dyDescent="0.25">
      <c r="A18" t="s">
        <v>9</v>
      </c>
      <c r="F18" s="2" t="s">
        <v>10</v>
      </c>
      <c r="G18">
        <v>2E-3</v>
      </c>
      <c r="H18" t="s">
        <v>3</v>
      </c>
    </row>
    <row r="19" spans="1:8" x14ac:dyDescent="0.25">
      <c r="D19" t="s">
        <v>11</v>
      </c>
      <c r="F19" s="2" t="s">
        <v>10</v>
      </c>
      <c r="G19">
        <f>G18*1000</f>
        <v>2</v>
      </c>
      <c r="H19" t="s">
        <v>13</v>
      </c>
    </row>
    <row r="20" spans="1:8" x14ac:dyDescent="0.25">
      <c r="D20" t="s">
        <v>11</v>
      </c>
      <c r="F20" s="2" t="s">
        <v>10</v>
      </c>
      <c r="G20">
        <f>G18/12</f>
        <v>1.6666666666666666E-4</v>
      </c>
      <c r="H20" t="s">
        <v>12</v>
      </c>
    </row>
    <row r="21" spans="1:8" x14ac:dyDescent="0.25">
      <c r="A21" t="s">
        <v>14</v>
      </c>
      <c r="F21" s="2" t="s">
        <v>15</v>
      </c>
      <c r="G21" s="3">
        <v>2000000</v>
      </c>
      <c r="H21" t="s">
        <v>16</v>
      </c>
    </row>
    <row r="22" spans="1:8" x14ac:dyDescent="0.25">
      <c r="A22" t="s">
        <v>20</v>
      </c>
      <c r="G22">
        <v>8</v>
      </c>
      <c r="H22" t="s">
        <v>22</v>
      </c>
    </row>
    <row r="23" spans="1:8" x14ac:dyDescent="0.25">
      <c r="A23" s="1" t="s">
        <v>23</v>
      </c>
      <c r="B23" s="1"/>
      <c r="C23" s="1"/>
      <c r="D23" s="1"/>
      <c r="E23" s="1"/>
      <c r="F23" s="5" t="s">
        <v>24</v>
      </c>
      <c r="G23" s="6">
        <f>PI()*G13*G14*G15*G16*G17*60*24/(144*G21)</f>
        <v>40.183483313536328</v>
      </c>
      <c r="H23" s="1" t="s">
        <v>25</v>
      </c>
    </row>
    <row r="24" spans="1:8" x14ac:dyDescent="0.25">
      <c r="A24" s="1" t="s">
        <v>30</v>
      </c>
      <c r="B24" s="1"/>
      <c r="C24" s="1"/>
      <c r="D24" s="1"/>
      <c r="E24" s="1"/>
      <c r="F24" s="5" t="s">
        <v>28</v>
      </c>
      <c r="G24" s="6">
        <f>PI()*G13*G14*G15*G16*G17*60*24/(144*G21*G22)</f>
        <v>5.022935414192041</v>
      </c>
      <c r="H24" s="1" t="s">
        <v>29</v>
      </c>
    </row>
    <row r="25" spans="1:8" x14ac:dyDescent="0.25">
      <c r="A25" s="1"/>
      <c r="B25" s="1"/>
      <c r="C25" s="1"/>
      <c r="D25" s="1"/>
      <c r="E25" s="1"/>
      <c r="F25" s="5"/>
      <c r="G25" s="6"/>
      <c r="H25" s="1"/>
    </row>
    <row r="26" spans="1:8" x14ac:dyDescent="0.25">
      <c r="A26" s="1" t="s">
        <v>147</v>
      </c>
      <c r="B26" s="1"/>
      <c r="C26" s="1"/>
      <c r="D26" s="1"/>
      <c r="E26" s="1"/>
      <c r="F26" s="5"/>
      <c r="G26" s="6"/>
      <c r="H26" s="1"/>
    </row>
    <row r="27" spans="1:8" x14ac:dyDescent="0.25">
      <c r="A27" s="1" t="s">
        <v>47</v>
      </c>
    </row>
    <row r="28" spans="1:8" x14ac:dyDescent="0.25">
      <c r="A28" t="s">
        <v>1</v>
      </c>
      <c r="F28" s="2" t="s">
        <v>2</v>
      </c>
      <c r="G28" s="7">
        <v>20</v>
      </c>
      <c r="H28" t="s">
        <v>3</v>
      </c>
    </row>
    <row r="29" spans="1:8" x14ac:dyDescent="0.25">
      <c r="A29" t="s">
        <v>4</v>
      </c>
      <c r="F29" s="2" t="s">
        <v>5</v>
      </c>
      <c r="G29" s="8">
        <v>19</v>
      </c>
      <c r="H29" t="s">
        <v>3</v>
      </c>
    </row>
    <row r="30" spans="1:8" x14ac:dyDescent="0.25">
      <c r="A30" t="s">
        <v>6</v>
      </c>
      <c r="F30" s="2" t="s">
        <v>7</v>
      </c>
      <c r="G30" s="8">
        <f>G15</f>
        <v>330</v>
      </c>
      <c r="H30" t="s">
        <v>8</v>
      </c>
    </row>
    <row r="31" spans="1:8" x14ac:dyDescent="0.25">
      <c r="A31" t="s">
        <v>26</v>
      </c>
      <c r="F31" s="2" t="s">
        <v>149</v>
      </c>
      <c r="G31" s="8">
        <v>3</v>
      </c>
      <c r="H31" t="s">
        <v>31</v>
      </c>
    </row>
    <row r="32" spans="1:8" x14ac:dyDescent="0.25">
      <c r="A32" t="s">
        <v>148</v>
      </c>
      <c r="F32" s="2" t="s">
        <v>27</v>
      </c>
      <c r="G32" s="8">
        <f>1/(PI()*2*60*24/(12*12*2000000))</f>
        <v>31830.988618379073</v>
      </c>
    </row>
    <row r="33" spans="1:10" x14ac:dyDescent="0.25">
      <c r="A33" s="1" t="s">
        <v>23</v>
      </c>
      <c r="B33" s="1"/>
      <c r="C33" s="1"/>
      <c r="D33" s="1"/>
      <c r="E33" s="1"/>
      <c r="F33" s="5" t="s">
        <v>24</v>
      </c>
      <c r="G33" s="6">
        <f>G28*G29*G30*G31/G32</f>
        <v>11.8186715628048</v>
      </c>
      <c r="H33" s="1" t="s">
        <v>25</v>
      </c>
    </row>
    <row r="34" spans="1:10" x14ac:dyDescent="0.25">
      <c r="A34" s="1" t="s">
        <v>30</v>
      </c>
      <c r="B34" s="1"/>
      <c r="C34" s="1"/>
      <c r="D34" s="1"/>
      <c r="E34" s="1"/>
      <c r="F34" s="5" t="s">
        <v>28</v>
      </c>
      <c r="G34" s="6">
        <f>CONVERT(G33,"us_pt","gal")</f>
        <v>1.4773339453506</v>
      </c>
      <c r="H34" s="1" t="s">
        <v>29</v>
      </c>
      <c r="J34" t="s">
        <v>180</v>
      </c>
    </row>
    <row r="35" spans="1:10" x14ac:dyDescent="0.25">
      <c r="A35" s="1"/>
      <c r="B35" s="1"/>
      <c r="C35" s="1"/>
      <c r="D35" s="1"/>
      <c r="E35" s="1"/>
      <c r="F35" s="5"/>
      <c r="G35" s="6"/>
      <c r="H35" s="1"/>
    </row>
    <row r="36" spans="1:10" x14ac:dyDescent="0.25">
      <c r="A36" s="1" t="s">
        <v>146</v>
      </c>
      <c r="B36" s="1"/>
      <c r="C36" s="1"/>
      <c r="D36" s="1"/>
      <c r="E36" s="1"/>
      <c r="F36" s="5"/>
      <c r="G36" s="6"/>
      <c r="H36" s="1"/>
    </row>
    <row r="37" spans="1:10" x14ac:dyDescent="0.25">
      <c r="A37" s="1" t="s">
        <v>47</v>
      </c>
    </row>
    <row r="38" spans="1:10" x14ac:dyDescent="0.25">
      <c r="A38" t="s">
        <v>1</v>
      </c>
      <c r="F38" s="2" t="s">
        <v>2</v>
      </c>
      <c r="G38" s="7">
        <f>G28</f>
        <v>20</v>
      </c>
      <c r="H38" t="s">
        <v>3</v>
      </c>
    </row>
    <row r="39" spans="1:10" x14ac:dyDescent="0.25">
      <c r="A39" t="s">
        <v>4</v>
      </c>
      <c r="F39" s="2" t="s">
        <v>5</v>
      </c>
      <c r="G39" s="8">
        <f>G29</f>
        <v>19</v>
      </c>
      <c r="H39" t="s">
        <v>3</v>
      </c>
    </row>
    <row r="40" spans="1:10" x14ac:dyDescent="0.25">
      <c r="A40" t="s">
        <v>6</v>
      </c>
      <c r="F40" s="2" t="s">
        <v>7</v>
      </c>
      <c r="G40" s="8">
        <f>G30</f>
        <v>330</v>
      </c>
      <c r="H40" t="s">
        <v>8</v>
      </c>
    </row>
    <row r="41" spans="1:10" x14ac:dyDescent="0.25">
      <c r="A41" t="s">
        <v>70</v>
      </c>
      <c r="F41" s="2" t="s">
        <v>18</v>
      </c>
      <c r="G41" s="8">
        <v>2</v>
      </c>
      <c r="H41" t="s">
        <v>19</v>
      </c>
      <c r="I41" t="s">
        <v>69</v>
      </c>
    </row>
    <row r="42" spans="1:10" x14ac:dyDescent="0.25">
      <c r="A42" t="s">
        <v>26</v>
      </c>
      <c r="F42" s="2" t="s">
        <v>27</v>
      </c>
      <c r="G42" s="8">
        <f>G31</f>
        <v>3</v>
      </c>
      <c r="H42" t="s">
        <v>31</v>
      </c>
    </row>
    <row r="43" spans="1:10" x14ac:dyDescent="0.25">
      <c r="A43" t="s">
        <v>9</v>
      </c>
      <c r="F43" s="2" t="s">
        <v>10</v>
      </c>
      <c r="G43">
        <v>2E-3</v>
      </c>
      <c r="H43" t="s">
        <v>3</v>
      </c>
    </row>
    <row r="44" spans="1:10" x14ac:dyDescent="0.25">
      <c r="D44" t="s">
        <v>11</v>
      </c>
      <c r="F44" s="2" t="s">
        <v>10</v>
      </c>
      <c r="G44">
        <f>G43*1000</f>
        <v>2</v>
      </c>
      <c r="H44" t="s">
        <v>13</v>
      </c>
    </row>
    <row r="45" spans="1:10" x14ac:dyDescent="0.25">
      <c r="D45" t="s">
        <v>11</v>
      </c>
      <c r="F45" s="2" t="s">
        <v>10</v>
      </c>
      <c r="G45">
        <f>G43/12</f>
        <v>1.6666666666666666E-4</v>
      </c>
      <c r="H45" t="s">
        <v>12</v>
      </c>
    </row>
    <row r="46" spans="1:10" x14ac:dyDescent="0.25">
      <c r="A46" t="s">
        <v>14</v>
      </c>
      <c r="F46" s="2" t="s">
        <v>15</v>
      </c>
      <c r="G46" s="3">
        <v>2000000</v>
      </c>
      <c r="H46" t="s">
        <v>16</v>
      </c>
    </row>
    <row r="47" spans="1:10" x14ac:dyDescent="0.25">
      <c r="A47" t="s">
        <v>20</v>
      </c>
      <c r="F47" s="2" t="s">
        <v>21</v>
      </c>
      <c r="G47">
        <v>8</v>
      </c>
      <c r="H47" t="s">
        <v>22</v>
      </c>
    </row>
    <row r="48" spans="1:10" x14ac:dyDescent="0.25">
      <c r="A48" s="1" t="s">
        <v>23</v>
      </c>
      <c r="B48" s="1"/>
      <c r="C48" s="1"/>
      <c r="D48" s="1"/>
      <c r="E48" s="1"/>
      <c r="F48" s="5" t="s">
        <v>24</v>
      </c>
      <c r="G48" s="6">
        <f>PI()*G38*G39*G40*G41*G42*60*24/(144*G46)</f>
        <v>11.818671562804804</v>
      </c>
      <c r="H48" s="1" t="s">
        <v>25</v>
      </c>
    </row>
    <row r="49" spans="1:10" x14ac:dyDescent="0.25">
      <c r="A49" s="1" t="s">
        <v>30</v>
      </c>
      <c r="B49" s="1"/>
      <c r="C49" s="1"/>
      <c r="D49" s="1"/>
      <c r="E49" s="1"/>
      <c r="F49" s="5" t="s">
        <v>28</v>
      </c>
      <c r="G49" s="6">
        <f>PI()*G38*G39*G40*G41*G42*60*24/(144*G46*G47)</f>
        <v>1.4773339453506005</v>
      </c>
      <c r="H49" s="1" t="s">
        <v>29</v>
      </c>
    </row>
    <row r="50" spans="1:10" x14ac:dyDescent="0.25">
      <c r="A50" s="1"/>
      <c r="B50" s="1"/>
      <c r="C50" s="1"/>
      <c r="D50" s="1"/>
      <c r="E50" s="1"/>
      <c r="F50" s="5"/>
      <c r="G50" s="6"/>
      <c r="H50" s="1"/>
    </row>
    <row r="51" spans="1:10" x14ac:dyDescent="0.25">
      <c r="A51" s="1" t="s">
        <v>146</v>
      </c>
      <c r="B51" s="1"/>
      <c r="C51" s="1"/>
      <c r="D51" s="1"/>
      <c r="E51" s="1"/>
      <c r="F51" s="5"/>
      <c r="G51" s="6"/>
      <c r="H51" s="1"/>
    </row>
    <row r="52" spans="1:10" x14ac:dyDescent="0.25">
      <c r="A52" s="1" t="s">
        <v>52</v>
      </c>
      <c r="B52" s="1"/>
      <c r="C52" s="1"/>
      <c r="D52" s="1"/>
      <c r="E52" s="1"/>
      <c r="F52" s="5"/>
      <c r="G52" s="6"/>
      <c r="H52" s="1"/>
    </row>
    <row r="53" spans="1:10" x14ac:dyDescent="0.25">
      <c r="A53" s="9" t="s">
        <v>53</v>
      </c>
      <c r="B53" s="1"/>
      <c r="C53" s="1"/>
      <c r="D53" s="1"/>
      <c r="E53" s="1"/>
      <c r="F53" s="2" t="s">
        <v>33</v>
      </c>
      <c r="G53" s="10">
        <v>4.5</v>
      </c>
      <c r="H53" s="9" t="s">
        <v>3</v>
      </c>
    </row>
    <row r="54" spans="1:10" x14ac:dyDescent="0.25">
      <c r="A54" s="1" t="s">
        <v>23</v>
      </c>
      <c r="F54" s="5" t="s">
        <v>24</v>
      </c>
      <c r="G54" s="1">
        <f>IF(G53=1.125,0.9,IF(G53=1.5,1.25,IF(G53=2,1.5,IF(G53=2.5,1.75,1.75))))</f>
        <v>1.75</v>
      </c>
      <c r="H54" s="1" t="s">
        <v>25</v>
      </c>
    </row>
    <row r="55" spans="1:10" x14ac:dyDescent="0.25">
      <c r="A55" s="1" t="s">
        <v>30</v>
      </c>
      <c r="B55" s="1"/>
      <c r="C55" s="1"/>
      <c r="D55" s="1"/>
      <c r="E55" s="1"/>
      <c r="F55" s="5" t="s">
        <v>28</v>
      </c>
      <c r="G55" s="6">
        <f>G54/8</f>
        <v>0.21875</v>
      </c>
      <c r="H55" s="1" t="s">
        <v>29</v>
      </c>
    </row>
    <row r="56" spans="1:10" x14ac:dyDescent="0.25">
      <c r="A56" s="1"/>
      <c r="B56" s="1"/>
      <c r="C56" s="1"/>
      <c r="D56" s="1"/>
      <c r="E56" s="1"/>
      <c r="F56" s="5"/>
      <c r="G56" s="6"/>
      <c r="H56" s="1"/>
    </row>
    <row r="57" spans="1:10" x14ac:dyDescent="0.25">
      <c r="A57" s="1" t="s">
        <v>40</v>
      </c>
    </row>
    <row r="58" spans="1:10" x14ac:dyDescent="0.25">
      <c r="A58" s="1" t="s">
        <v>46</v>
      </c>
      <c r="J58" s="1"/>
    </row>
    <row r="59" spans="1:10" x14ac:dyDescent="0.25">
      <c r="A59" s="9" t="s">
        <v>32</v>
      </c>
      <c r="F59" s="2" t="s">
        <v>33</v>
      </c>
      <c r="G59" s="8">
        <v>0.18</v>
      </c>
      <c r="H59" t="s">
        <v>39</v>
      </c>
      <c r="I59" t="s">
        <v>58</v>
      </c>
    </row>
    <row r="60" spans="1:10" x14ac:dyDescent="0.25">
      <c r="A60" s="9" t="s">
        <v>34</v>
      </c>
      <c r="G60">
        <f>231.001</f>
        <v>231.001</v>
      </c>
      <c r="H60" t="s">
        <v>35</v>
      </c>
      <c r="J60" s="1"/>
    </row>
    <row r="61" spans="1:10" x14ac:dyDescent="0.25">
      <c r="A61" s="9" t="s">
        <v>37</v>
      </c>
      <c r="G61">
        <f>60*60*24</f>
        <v>86400</v>
      </c>
      <c r="H61" t="s">
        <v>38</v>
      </c>
      <c r="J61" s="1"/>
    </row>
    <row r="62" spans="1:10" x14ac:dyDescent="0.25">
      <c r="A62" s="9" t="s">
        <v>41</v>
      </c>
      <c r="E62" s="11"/>
      <c r="F62" s="2" t="s">
        <v>36</v>
      </c>
      <c r="G62" s="8">
        <v>2494</v>
      </c>
      <c r="H62" t="s">
        <v>78</v>
      </c>
      <c r="I62" t="s">
        <v>45</v>
      </c>
    </row>
    <row r="63" spans="1:10" x14ac:dyDescent="0.25">
      <c r="A63" s="1" t="s">
        <v>23</v>
      </c>
      <c r="B63" s="1"/>
      <c r="C63" s="1"/>
      <c r="D63" s="1"/>
      <c r="E63" s="1"/>
      <c r="F63" s="5" t="s">
        <v>24</v>
      </c>
      <c r="G63" s="6">
        <f>G64*8</f>
        <v>21.595632358340357</v>
      </c>
      <c r="H63" s="1" t="s">
        <v>25</v>
      </c>
    </row>
    <row r="64" spans="1:10" x14ac:dyDescent="0.25">
      <c r="A64" s="1" t="s">
        <v>30</v>
      </c>
      <c r="B64" s="1"/>
      <c r="C64" s="1"/>
      <c r="D64" s="1"/>
      <c r="E64" s="1"/>
      <c r="F64" s="5" t="s">
        <v>28</v>
      </c>
      <c r="G64" s="6">
        <f>(G59/G60/(G62/100))*60*60*24</f>
        <v>2.6994540447925446</v>
      </c>
      <c r="H64" s="1" t="s">
        <v>29</v>
      </c>
      <c r="I64" t="s">
        <v>43</v>
      </c>
    </row>
    <row r="65" spans="1:10" x14ac:dyDescent="0.25">
      <c r="A65" s="9" t="s">
        <v>42</v>
      </c>
      <c r="G65">
        <f>(G40/60)*(G62/100)</f>
        <v>137.17000000000002</v>
      </c>
      <c r="H65" t="s">
        <v>29</v>
      </c>
      <c r="I65" t="s">
        <v>44</v>
      </c>
    </row>
    <row r="67" spans="1:10" x14ac:dyDescent="0.25">
      <c r="A67" s="1" t="s">
        <v>47</v>
      </c>
    </row>
    <row r="68" spans="1:10" x14ac:dyDescent="0.25">
      <c r="A68" s="9" t="s">
        <v>32</v>
      </c>
      <c r="F68" s="2" t="s">
        <v>33</v>
      </c>
      <c r="G68" s="8">
        <v>0.108</v>
      </c>
      <c r="H68" t="s">
        <v>39</v>
      </c>
      <c r="I68" t="s">
        <v>59</v>
      </c>
    </row>
    <row r="69" spans="1:10" x14ac:dyDescent="0.25">
      <c r="A69" s="9" t="s">
        <v>34</v>
      </c>
      <c r="G69">
        <f>231.001</f>
        <v>231.001</v>
      </c>
      <c r="H69" t="s">
        <v>35</v>
      </c>
    </row>
    <row r="70" spans="1:10" x14ac:dyDescent="0.25">
      <c r="A70" s="9" t="s">
        <v>37</v>
      </c>
      <c r="G70">
        <f>60*60*24</f>
        <v>86400</v>
      </c>
      <c r="H70" t="s">
        <v>38</v>
      </c>
      <c r="J70" s="1"/>
    </row>
    <row r="71" spans="1:10" x14ac:dyDescent="0.25">
      <c r="A71" s="9" t="s">
        <v>41</v>
      </c>
      <c r="E71" s="11"/>
      <c r="F71" s="2" t="s">
        <v>36</v>
      </c>
      <c r="G71" s="8">
        <v>1667</v>
      </c>
      <c r="H71" t="s">
        <v>78</v>
      </c>
      <c r="I71" t="s">
        <v>49</v>
      </c>
      <c r="J71" s="1"/>
    </row>
    <row r="72" spans="1:10" x14ac:dyDescent="0.25">
      <c r="A72" s="1" t="s">
        <v>23</v>
      </c>
      <c r="B72" s="1"/>
      <c r="C72" s="1"/>
      <c r="D72" s="1"/>
      <c r="E72" s="1"/>
      <c r="F72" s="5" t="s">
        <v>24</v>
      </c>
      <c r="G72" s="6">
        <f>G73*8</f>
        <v>19.385545447522802</v>
      </c>
      <c r="H72" s="1" t="s">
        <v>25</v>
      </c>
    </row>
    <row r="73" spans="1:10" x14ac:dyDescent="0.25">
      <c r="A73" s="1" t="s">
        <v>30</v>
      </c>
      <c r="B73" s="1"/>
      <c r="C73" s="1"/>
      <c r="D73" s="1"/>
      <c r="E73" s="1"/>
      <c r="F73" s="5" t="s">
        <v>28</v>
      </c>
      <c r="G73" s="6">
        <f>(G68/G69/(G71/100))*60*60*24</f>
        <v>2.4231931809403502</v>
      </c>
      <c r="H73" s="1" t="s">
        <v>29</v>
      </c>
      <c r="I73" t="s">
        <v>48</v>
      </c>
    </row>
    <row r="74" spans="1:10" x14ac:dyDescent="0.25">
      <c r="A74" s="9" t="s">
        <v>42</v>
      </c>
      <c r="G74" s="4">
        <f>(G40/60)*(G71/100)</f>
        <v>91.685000000000002</v>
      </c>
      <c r="H74" t="s">
        <v>29</v>
      </c>
      <c r="I74" t="s">
        <v>50</v>
      </c>
    </row>
    <row r="76" spans="1:10" x14ac:dyDescent="0.25">
      <c r="A76" s="1" t="s">
        <v>52</v>
      </c>
      <c r="B76" s="1"/>
      <c r="C76" s="1"/>
      <c r="D76" s="1"/>
      <c r="E76" s="1"/>
      <c r="F76" s="5"/>
      <c r="G76" s="6"/>
      <c r="H76" s="1"/>
    </row>
    <row r="77" spans="1:10" x14ac:dyDescent="0.25">
      <c r="A77" s="9" t="s">
        <v>54</v>
      </c>
      <c r="B77" s="1"/>
      <c r="C77" s="1"/>
      <c r="D77" s="1"/>
      <c r="E77" s="1"/>
      <c r="F77" s="2" t="s">
        <v>56</v>
      </c>
      <c r="G77" s="10">
        <v>4</v>
      </c>
      <c r="H77" s="9" t="s">
        <v>57</v>
      </c>
      <c r="I77" t="s">
        <v>55</v>
      </c>
    </row>
    <row r="78" spans="1:10" x14ac:dyDescent="0.25">
      <c r="A78" s="9" t="s">
        <v>32</v>
      </c>
      <c r="F78" s="2" t="s">
        <v>33</v>
      </c>
      <c r="G78" s="8">
        <f>G68</f>
        <v>0.108</v>
      </c>
      <c r="H78" t="s">
        <v>39</v>
      </c>
      <c r="I78" t="s">
        <v>59</v>
      </c>
    </row>
    <row r="79" spans="1:10" x14ac:dyDescent="0.25">
      <c r="A79" s="1" t="s">
        <v>23</v>
      </c>
      <c r="F79" s="5" t="s">
        <v>24</v>
      </c>
      <c r="G79" s="6">
        <f>G80*8</f>
        <v>1.2826623966835482</v>
      </c>
      <c r="H79" s="1" t="s">
        <v>25</v>
      </c>
    </row>
    <row r="80" spans="1:10" x14ac:dyDescent="0.25">
      <c r="A80" s="1" t="s">
        <v>30</v>
      </c>
      <c r="B80" s="1"/>
      <c r="C80" s="1"/>
      <c r="D80" s="1"/>
      <c r="E80" s="1"/>
      <c r="F80" s="5" t="s">
        <v>28</v>
      </c>
      <c r="G80" s="6">
        <f>G77/G78/G69</f>
        <v>0.16033279958544353</v>
      </c>
      <c r="H80" s="1" t="s">
        <v>29</v>
      </c>
      <c r="I80" t="s">
        <v>60</v>
      </c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67585" r:id="rId4">
          <objectPr defaultSize="0" autoPict="0" r:id="rId5">
            <anchor moveWithCells="1">
              <from>
                <xdr:col>9</xdr:col>
                <xdr:colOff>133350</xdr:colOff>
                <xdr:row>63</xdr:row>
                <xdr:rowOff>0</xdr:rowOff>
              </from>
              <to>
                <xdr:col>11</xdr:col>
                <xdr:colOff>114300</xdr:colOff>
                <xdr:row>69</xdr:row>
                <xdr:rowOff>9525</xdr:rowOff>
              </to>
            </anchor>
          </objectPr>
        </oleObject>
      </mc:Choice>
      <mc:Fallback>
        <oleObject progId="Equation.3" shapeId="67585" r:id="rId4"/>
      </mc:Fallback>
    </mc:AlternateContent>
    <mc:AlternateContent xmlns:mc="http://schemas.openxmlformats.org/markup-compatibility/2006">
      <mc:Choice Requires="x14">
        <oleObject progId="Equation.3" shapeId="67586" r:id="rId6">
          <objectPr defaultSize="0" r:id="rId7">
            <anchor moveWithCells="1">
              <from>
                <xdr:col>8</xdr:col>
                <xdr:colOff>161925</xdr:colOff>
                <xdr:row>6</xdr:row>
                <xdr:rowOff>9525</xdr:rowOff>
              </from>
              <to>
                <xdr:col>10</xdr:col>
                <xdr:colOff>285750</xdr:colOff>
                <xdr:row>8</xdr:row>
                <xdr:rowOff>19050</xdr:rowOff>
              </to>
            </anchor>
          </objectPr>
        </oleObject>
      </mc:Choice>
      <mc:Fallback>
        <oleObject progId="Equation.3" shapeId="67586" r:id="rId6"/>
      </mc:Fallback>
    </mc:AlternateContent>
    <mc:AlternateContent xmlns:mc="http://schemas.openxmlformats.org/markup-compatibility/2006">
      <mc:Choice Requires="x14">
        <oleObject progId="Equation.3" shapeId="67587" r:id="rId8">
          <objectPr defaultSize="0" r:id="rId9">
            <anchor moveWithCells="1">
              <from>
                <xdr:col>8</xdr:col>
                <xdr:colOff>161925</xdr:colOff>
                <xdr:row>27</xdr:row>
                <xdr:rowOff>19050</xdr:rowOff>
              </from>
              <to>
                <xdr:col>10</xdr:col>
                <xdr:colOff>704850</xdr:colOff>
                <xdr:row>29</xdr:row>
                <xdr:rowOff>28575</xdr:rowOff>
              </to>
            </anchor>
          </objectPr>
        </oleObject>
      </mc:Choice>
      <mc:Fallback>
        <oleObject progId="Equation.3" shapeId="67587" r:id="rId8"/>
      </mc:Fallback>
    </mc:AlternateContent>
    <mc:AlternateContent xmlns:mc="http://schemas.openxmlformats.org/markup-compatibility/2006">
      <mc:Choice Requires="x14">
        <oleObject progId="Equation.3" shapeId="67588" r:id="rId10">
          <objectPr defaultSize="0" r:id="rId11">
            <anchor moveWithCells="1">
              <from>
                <xdr:col>8</xdr:col>
                <xdr:colOff>133350</xdr:colOff>
                <xdr:row>12</xdr:row>
                <xdr:rowOff>0</xdr:rowOff>
              </from>
              <to>
                <xdr:col>14</xdr:col>
                <xdr:colOff>180975</xdr:colOff>
                <xdr:row>14</xdr:row>
                <xdr:rowOff>38100</xdr:rowOff>
              </to>
            </anchor>
          </objectPr>
        </oleObject>
      </mc:Choice>
      <mc:Fallback>
        <oleObject progId="Equation.3" shapeId="67588" r:id="rId10"/>
      </mc:Fallback>
    </mc:AlternateContent>
    <mc:AlternateContent xmlns:mc="http://schemas.openxmlformats.org/markup-compatibility/2006">
      <mc:Choice Requires="x14">
        <oleObject progId="Equation.3" shapeId="67589" r:id="rId12">
          <objectPr defaultSize="0" r:id="rId13">
            <anchor moveWithCells="1">
              <from>
                <xdr:col>8</xdr:col>
                <xdr:colOff>142875</xdr:colOff>
                <xdr:row>16</xdr:row>
                <xdr:rowOff>95250</xdr:rowOff>
              </from>
              <to>
                <xdr:col>14</xdr:col>
                <xdr:colOff>257175</xdr:colOff>
                <xdr:row>18</xdr:row>
                <xdr:rowOff>133350</xdr:rowOff>
              </to>
            </anchor>
          </objectPr>
        </oleObject>
      </mc:Choice>
      <mc:Fallback>
        <oleObject progId="Equation.3" shapeId="67589" r:id="rId12"/>
      </mc:Fallback>
    </mc:AlternateContent>
    <mc:AlternateContent xmlns:mc="http://schemas.openxmlformats.org/markup-compatibility/2006">
      <mc:Choice Requires="x14">
        <oleObject progId="Equation.3" shapeId="67590" r:id="rId14">
          <objectPr defaultSize="0" r:id="rId15">
            <anchor moveWithCells="1">
              <from>
                <xdr:col>8</xdr:col>
                <xdr:colOff>161925</xdr:colOff>
                <xdr:row>30</xdr:row>
                <xdr:rowOff>9525</xdr:rowOff>
              </from>
              <to>
                <xdr:col>11</xdr:col>
                <xdr:colOff>304800</xdr:colOff>
                <xdr:row>32</xdr:row>
                <xdr:rowOff>47625</xdr:rowOff>
              </to>
            </anchor>
          </objectPr>
        </oleObject>
      </mc:Choice>
      <mc:Fallback>
        <oleObject progId="Equation.3" shapeId="67590" r:id="rId1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M80"/>
  <sheetViews>
    <sheetView zoomScaleNormal="100" workbookViewId="0">
      <selection activeCell="P43" sqref="P43"/>
    </sheetView>
  </sheetViews>
  <sheetFormatPr defaultRowHeight="15" x14ac:dyDescent="0.25"/>
  <cols>
    <col min="6" max="6" width="9.140625" style="2"/>
    <col min="11" max="11" width="12" bestFit="1" customWidth="1"/>
  </cols>
  <sheetData>
    <row r="1" spans="1:13" x14ac:dyDescent="0.25">
      <c r="A1" s="1" t="s">
        <v>0</v>
      </c>
      <c r="H1" t="s">
        <v>51</v>
      </c>
    </row>
    <row r="3" spans="1:13" x14ac:dyDescent="0.25">
      <c r="A3" s="1" t="s">
        <v>17</v>
      </c>
    </row>
    <row r="4" spans="1:13" x14ac:dyDescent="0.25">
      <c r="A4" s="1"/>
    </row>
    <row r="5" spans="1:13" x14ac:dyDescent="0.25">
      <c r="A5" s="1" t="s">
        <v>147</v>
      </c>
    </row>
    <row r="6" spans="1:13" x14ac:dyDescent="0.25">
      <c r="A6" s="1" t="s">
        <v>46</v>
      </c>
    </row>
    <row r="7" spans="1:13" x14ac:dyDescent="0.25">
      <c r="A7" s="9" t="s">
        <v>145</v>
      </c>
      <c r="F7" s="2" t="s">
        <v>142</v>
      </c>
      <c r="G7" s="8">
        <v>4000</v>
      </c>
      <c r="H7" t="s">
        <v>143</v>
      </c>
    </row>
    <row r="8" spans="1:13" x14ac:dyDescent="0.25">
      <c r="A8" s="9" t="s">
        <v>144</v>
      </c>
      <c r="F8" s="2" t="s">
        <v>27</v>
      </c>
      <c r="G8" s="8">
        <v>8000</v>
      </c>
    </row>
    <row r="9" spans="1:13" x14ac:dyDescent="0.25">
      <c r="A9" s="1" t="s">
        <v>23</v>
      </c>
      <c r="B9" s="1"/>
      <c r="C9" s="1"/>
      <c r="D9" s="1"/>
      <c r="E9" s="1"/>
      <c r="F9" s="5" t="s">
        <v>24</v>
      </c>
      <c r="G9" s="6">
        <f>G7*8*24/G8</f>
        <v>96</v>
      </c>
      <c r="H9" s="1" t="s">
        <v>25</v>
      </c>
    </row>
    <row r="10" spans="1:13" x14ac:dyDescent="0.25">
      <c r="A10" s="1" t="s">
        <v>30</v>
      </c>
      <c r="B10" s="1"/>
      <c r="C10" s="1"/>
      <c r="D10" s="1"/>
      <c r="E10" s="1"/>
      <c r="F10" s="5" t="s">
        <v>28</v>
      </c>
      <c r="G10" s="6">
        <f>CONVERT(G9,"us_pt","gal")</f>
        <v>11.999999999999998</v>
      </c>
      <c r="H10" s="1" t="s">
        <v>29</v>
      </c>
      <c r="J10" t="s">
        <v>157</v>
      </c>
      <c r="M10">
        <f>0.24</f>
        <v>0.24</v>
      </c>
    </row>
    <row r="11" spans="1:13" x14ac:dyDescent="0.25">
      <c r="A11" s="1"/>
    </row>
    <row r="12" spans="1:13" x14ac:dyDescent="0.25">
      <c r="A12" s="1" t="s">
        <v>146</v>
      </c>
    </row>
    <row r="13" spans="1:13" x14ac:dyDescent="0.25">
      <c r="A13" t="s">
        <v>1</v>
      </c>
      <c r="F13" s="2" t="s">
        <v>2</v>
      </c>
      <c r="G13" s="7">
        <v>17</v>
      </c>
      <c r="H13" t="s">
        <v>3</v>
      </c>
    </row>
    <row r="14" spans="1:13" x14ac:dyDescent="0.25">
      <c r="A14" t="s">
        <v>4</v>
      </c>
      <c r="F14" s="2" t="s">
        <v>5</v>
      </c>
      <c r="G14" s="8">
        <v>19</v>
      </c>
      <c r="H14" t="s">
        <v>3</v>
      </c>
    </row>
    <row r="15" spans="1:13" x14ac:dyDescent="0.25">
      <c r="A15" t="s">
        <v>6</v>
      </c>
      <c r="F15" s="2" t="s">
        <v>7</v>
      </c>
      <c r="G15" s="8">
        <v>330</v>
      </c>
      <c r="H15" t="s">
        <v>8</v>
      </c>
    </row>
    <row r="16" spans="1:13" x14ac:dyDescent="0.25">
      <c r="A16" t="s">
        <v>70</v>
      </c>
      <c r="F16" s="2" t="s">
        <v>18</v>
      </c>
      <c r="G16" s="8">
        <v>2</v>
      </c>
      <c r="H16" t="s">
        <v>19</v>
      </c>
      <c r="I16" t="s">
        <v>69</v>
      </c>
    </row>
    <row r="17" spans="1:8" x14ac:dyDescent="0.25">
      <c r="A17" t="s">
        <v>26</v>
      </c>
      <c r="F17" s="2" t="s">
        <v>149</v>
      </c>
      <c r="G17" s="8">
        <v>12</v>
      </c>
      <c r="H17" t="s">
        <v>31</v>
      </c>
    </row>
    <row r="18" spans="1:8" x14ac:dyDescent="0.25">
      <c r="A18" t="s">
        <v>9</v>
      </c>
      <c r="F18" s="2" t="s">
        <v>10</v>
      </c>
      <c r="G18">
        <v>2E-3</v>
      </c>
      <c r="H18" t="s">
        <v>3</v>
      </c>
    </row>
    <row r="19" spans="1:8" x14ac:dyDescent="0.25">
      <c r="D19" t="s">
        <v>11</v>
      </c>
      <c r="F19" s="2" t="s">
        <v>10</v>
      </c>
      <c r="G19">
        <f>G18*1000</f>
        <v>2</v>
      </c>
      <c r="H19" t="s">
        <v>13</v>
      </c>
    </row>
    <row r="20" spans="1:8" x14ac:dyDescent="0.25">
      <c r="D20" t="s">
        <v>11</v>
      </c>
      <c r="F20" s="2" t="s">
        <v>10</v>
      </c>
      <c r="G20">
        <f>G18/12</f>
        <v>1.6666666666666666E-4</v>
      </c>
      <c r="H20" t="s">
        <v>12</v>
      </c>
    </row>
    <row r="21" spans="1:8" x14ac:dyDescent="0.25">
      <c r="A21" t="s">
        <v>14</v>
      </c>
      <c r="F21" s="2" t="s">
        <v>15</v>
      </c>
      <c r="G21" s="3">
        <v>2000000</v>
      </c>
      <c r="H21" t="s">
        <v>16</v>
      </c>
    </row>
    <row r="22" spans="1:8" x14ac:dyDescent="0.25">
      <c r="A22" t="s">
        <v>20</v>
      </c>
      <c r="G22">
        <v>8</v>
      </c>
      <c r="H22" t="s">
        <v>22</v>
      </c>
    </row>
    <row r="23" spans="1:8" x14ac:dyDescent="0.25">
      <c r="A23" s="1" t="s">
        <v>23</v>
      </c>
      <c r="B23" s="1"/>
      <c r="C23" s="1"/>
      <c r="D23" s="1"/>
      <c r="E23" s="1"/>
      <c r="F23" s="5" t="s">
        <v>24</v>
      </c>
      <c r="G23" s="6">
        <f>PI()*G13*G14*G15*G16*G17*60*24/(144*G21)</f>
        <v>40.183483313536328</v>
      </c>
      <c r="H23" s="1" t="s">
        <v>25</v>
      </c>
    </row>
    <row r="24" spans="1:8" x14ac:dyDescent="0.25">
      <c r="A24" s="1" t="s">
        <v>30</v>
      </c>
      <c r="B24" s="1"/>
      <c r="C24" s="1"/>
      <c r="D24" s="1"/>
      <c r="E24" s="1"/>
      <c r="F24" s="5" t="s">
        <v>28</v>
      </c>
      <c r="G24" s="6">
        <f>PI()*G13*G14*G15*G16*G17*60*24/(144*G21*G22)</f>
        <v>5.022935414192041</v>
      </c>
      <c r="H24" s="1" t="s">
        <v>29</v>
      </c>
    </row>
    <row r="25" spans="1:8" x14ac:dyDescent="0.25">
      <c r="A25" s="1"/>
      <c r="B25" s="1"/>
      <c r="C25" s="1"/>
      <c r="D25" s="1"/>
      <c r="E25" s="1"/>
      <c r="F25" s="5"/>
      <c r="G25" s="6"/>
      <c r="H25" s="1"/>
    </row>
    <row r="26" spans="1:8" x14ac:dyDescent="0.25">
      <c r="A26" s="1" t="s">
        <v>147</v>
      </c>
      <c r="B26" s="1"/>
      <c r="C26" s="1"/>
      <c r="D26" s="1"/>
      <c r="E26" s="1"/>
      <c r="F26" s="5"/>
      <c r="G26" s="6"/>
      <c r="H26" s="1"/>
    </row>
    <row r="27" spans="1:8" x14ac:dyDescent="0.25">
      <c r="A27" s="1" t="s">
        <v>47</v>
      </c>
    </row>
    <row r="28" spans="1:8" x14ac:dyDescent="0.25">
      <c r="A28" t="s">
        <v>1</v>
      </c>
      <c r="F28" s="2" t="s">
        <v>2</v>
      </c>
      <c r="G28" s="7">
        <v>18</v>
      </c>
      <c r="H28" t="s">
        <v>3</v>
      </c>
    </row>
    <row r="29" spans="1:8" x14ac:dyDescent="0.25">
      <c r="A29" t="s">
        <v>4</v>
      </c>
      <c r="F29" s="2" t="s">
        <v>5</v>
      </c>
      <c r="G29" s="8">
        <v>19</v>
      </c>
      <c r="H29" t="s">
        <v>3</v>
      </c>
    </row>
    <row r="30" spans="1:8" x14ac:dyDescent="0.25">
      <c r="A30" t="s">
        <v>6</v>
      </c>
      <c r="F30" s="2" t="s">
        <v>7</v>
      </c>
      <c r="G30" s="8">
        <f>G15</f>
        <v>330</v>
      </c>
      <c r="H30" t="s">
        <v>8</v>
      </c>
    </row>
    <row r="31" spans="1:8" x14ac:dyDescent="0.25">
      <c r="A31" t="s">
        <v>26</v>
      </c>
      <c r="F31" s="2" t="s">
        <v>149</v>
      </c>
      <c r="G31" s="8">
        <v>3</v>
      </c>
      <c r="H31" t="s">
        <v>31</v>
      </c>
    </row>
    <row r="32" spans="1:8" x14ac:dyDescent="0.25">
      <c r="A32" t="s">
        <v>148</v>
      </c>
      <c r="F32" s="2" t="s">
        <v>27</v>
      </c>
      <c r="G32" s="8">
        <f>1/(PI()*2*60*24/(12*12*2000000))</f>
        <v>31830.988618379073</v>
      </c>
    </row>
    <row r="33" spans="1:10" x14ac:dyDescent="0.25">
      <c r="A33" s="1" t="s">
        <v>23</v>
      </c>
      <c r="B33" s="1"/>
      <c r="C33" s="1"/>
      <c r="D33" s="1"/>
      <c r="E33" s="1"/>
      <c r="F33" s="5" t="s">
        <v>24</v>
      </c>
      <c r="G33" s="6">
        <f>G28*G29*G30*G31/G32</f>
        <v>10.63680440652432</v>
      </c>
      <c r="H33" s="1" t="s">
        <v>25</v>
      </c>
    </row>
    <row r="34" spans="1:10" x14ac:dyDescent="0.25">
      <c r="A34" s="1" t="s">
        <v>30</v>
      </c>
      <c r="B34" s="1"/>
      <c r="C34" s="1"/>
      <c r="D34" s="1"/>
      <c r="E34" s="1"/>
      <c r="F34" s="5" t="s">
        <v>28</v>
      </c>
      <c r="G34" s="6">
        <f>CONVERT(G33,"us_pt","gal")</f>
        <v>1.32960055081554</v>
      </c>
      <c r="H34" s="1" t="s">
        <v>29</v>
      </c>
      <c r="J34" t="s">
        <v>180</v>
      </c>
    </row>
    <row r="35" spans="1:10" x14ac:dyDescent="0.25">
      <c r="A35" s="1"/>
      <c r="B35" s="1"/>
      <c r="C35" s="1"/>
      <c r="D35" s="1"/>
      <c r="E35" s="1"/>
      <c r="F35" s="5"/>
      <c r="G35" s="6"/>
      <c r="H35" s="1"/>
    </row>
    <row r="36" spans="1:10" x14ac:dyDescent="0.25">
      <c r="A36" s="1" t="s">
        <v>146</v>
      </c>
      <c r="B36" s="1"/>
      <c r="C36" s="1"/>
      <c r="D36" s="1"/>
      <c r="E36" s="1"/>
      <c r="F36" s="5"/>
      <c r="G36" s="6"/>
      <c r="H36" s="1"/>
    </row>
    <row r="37" spans="1:10" x14ac:dyDescent="0.25">
      <c r="A37" s="1" t="s">
        <v>47</v>
      </c>
    </row>
    <row r="38" spans="1:10" x14ac:dyDescent="0.25">
      <c r="A38" t="s">
        <v>1</v>
      </c>
      <c r="F38" s="2" t="s">
        <v>2</v>
      </c>
      <c r="G38" s="7">
        <f>G28</f>
        <v>18</v>
      </c>
      <c r="H38" t="s">
        <v>3</v>
      </c>
    </row>
    <row r="39" spans="1:10" x14ac:dyDescent="0.25">
      <c r="A39" t="s">
        <v>4</v>
      </c>
      <c r="F39" s="2" t="s">
        <v>5</v>
      </c>
      <c r="G39" s="8">
        <f>G29</f>
        <v>19</v>
      </c>
      <c r="H39" t="s">
        <v>3</v>
      </c>
    </row>
    <row r="40" spans="1:10" x14ac:dyDescent="0.25">
      <c r="A40" t="s">
        <v>6</v>
      </c>
      <c r="F40" s="2" t="s">
        <v>7</v>
      </c>
      <c r="G40" s="8">
        <f>G30</f>
        <v>330</v>
      </c>
      <c r="H40" t="s">
        <v>8</v>
      </c>
    </row>
    <row r="41" spans="1:10" x14ac:dyDescent="0.25">
      <c r="A41" t="s">
        <v>70</v>
      </c>
      <c r="F41" s="2" t="s">
        <v>18</v>
      </c>
      <c r="G41" s="8">
        <v>2</v>
      </c>
      <c r="H41" t="s">
        <v>19</v>
      </c>
      <c r="I41" t="s">
        <v>69</v>
      </c>
    </row>
    <row r="42" spans="1:10" x14ac:dyDescent="0.25">
      <c r="A42" t="s">
        <v>26</v>
      </c>
      <c r="F42" s="2" t="s">
        <v>27</v>
      </c>
      <c r="G42" s="8">
        <f>G31</f>
        <v>3</v>
      </c>
      <c r="H42" t="s">
        <v>31</v>
      </c>
    </row>
    <row r="43" spans="1:10" x14ac:dyDescent="0.25">
      <c r="A43" t="s">
        <v>9</v>
      </c>
      <c r="F43" s="2" t="s">
        <v>10</v>
      </c>
      <c r="G43">
        <v>2E-3</v>
      </c>
      <c r="H43" t="s">
        <v>3</v>
      </c>
    </row>
    <row r="44" spans="1:10" x14ac:dyDescent="0.25">
      <c r="D44" t="s">
        <v>11</v>
      </c>
      <c r="F44" s="2" t="s">
        <v>10</v>
      </c>
      <c r="G44">
        <f>G43*1000</f>
        <v>2</v>
      </c>
      <c r="H44" t="s">
        <v>13</v>
      </c>
    </row>
    <row r="45" spans="1:10" x14ac:dyDescent="0.25">
      <c r="D45" t="s">
        <v>11</v>
      </c>
      <c r="F45" s="2" t="s">
        <v>10</v>
      </c>
      <c r="G45">
        <f>G43/12</f>
        <v>1.6666666666666666E-4</v>
      </c>
      <c r="H45" t="s">
        <v>12</v>
      </c>
    </row>
    <row r="46" spans="1:10" x14ac:dyDescent="0.25">
      <c r="A46" t="s">
        <v>14</v>
      </c>
      <c r="F46" s="2" t="s">
        <v>15</v>
      </c>
      <c r="G46" s="3">
        <v>2000000</v>
      </c>
      <c r="H46" t="s">
        <v>16</v>
      </c>
    </row>
    <row r="47" spans="1:10" x14ac:dyDescent="0.25">
      <c r="A47" t="s">
        <v>20</v>
      </c>
      <c r="F47" s="2" t="s">
        <v>21</v>
      </c>
      <c r="G47">
        <v>8</v>
      </c>
      <c r="H47" t="s">
        <v>22</v>
      </c>
    </row>
    <row r="48" spans="1:10" x14ac:dyDescent="0.25">
      <c r="A48" s="1" t="s">
        <v>23</v>
      </c>
      <c r="B48" s="1"/>
      <c r="C48" s="1"/>
      <c r="D48" s="1"/>
      <c r="E48" s="1"/>
      <c r="F48" s="5" t="s">
        <v>24</v>
      </c>
      <c r="G48" s="6">
        <f>PI()*G38*G39*G40*G41*G42*60*24/(144*G46)</f>
        <v>10.636804406524321</v>
      </c>
      <c r="H48" s="1" t="s">
        <v>25</v>
      </c>
    </row>
    <row r="49" spans="1:10" x14ac:dyDescent="0.25">
      <c r="A49" s="1" t="s">
        <v>30</v>
      </c>
      <c r="B49" s="1"/>
      <c r="C49" s="1"/>
      <c r="D49" s="1"/>
      <c r="E49" s="1"/>
      <c r="F49" s="5" t="s">
        <v>28</v>
      </c>
      <c r="G49" s="6">
        <f>PI()*G38*G39*G40*G41*G42*60*24/(144*G46*G47)</f>
        <v>1.3296005508155402</v>
      </c>
      <c r="H49" s="1" t="s">
        <v>29</v>
      </c>
    </row>
    <row r="50" spans="1:10" x14ac:dyDescent="0.25">
      <c r="A50" s="1"/>
      <c r="B50" s="1"/>
      <c r="C50" s="1"/>
      <c r="D50" s="1"/>
      <c r="E50" s="1"/>
      <c r="F50" s="5"/>
      <c r="G50" s="6"/>
      <c r="H50" s="1"/>
    </row>
    <row r="51" spans="1:10" x14ac:dyDescent="0.25">
      <c r="A51" s="1" t="s">
        <v>146</v>
      </c>
      <c r="B51" s="1"/>
      <c r="C51" s="1"/>
      <c r="D51" s="1"/>
      <c r="E51" s="1"/>
      <c r="F51" s="5"/>
      <c r="G51" s="6"/>
      <c r="H51" s="1"/>
    </row>
    <row r="52" spans="1:10" x14ac:dyDescent="0.25">
      <c r="A52" s="1" t="s">
        <v>52</v>
      </c>
      <c r="B52" s="1"/>
      <c r="C52" s="1"/>
      <c r="D52" s="1"/>
      <c r="E52" s="1"/>
      <c r="F52" s="5"/>
      <c r="G52" s="6"/>
      <c r="H52" s="1"/>
    </row>
    <row r="53" spans="1:10" x14ac:dyDescent="0.25">
      <c r="A53" s="9" t="s">
        <v>53</v>
      </c>
      <c r="B53" s="1"/>
      <c r="C53" s="1"/>
      <c r="D53" s="1"/>
      <c r="E53" s="1"/>
      <c r="F53" s="2" t="s">
        <v>33</v>
      </c>
      <c r="G53" s="10">
        <v>4.5</v>
      </c>
      <c r="H53" s="9" t="s">
        <v>3</v>
      </c>
    </row>
    <row r="54" spans="1:10" x14ac:dyDescent="0.25">
      <c r="A54" s="1" t="s">
        <v>23</v>
      </c>
      <c r="F54" s="5" t="s">
        <v>24</v>
      </c>
      <c r="G54" s="1">
        <f>IF(G53=1.125,0.9,IF(G53=1.5,1.25,IF(G53=2,1.5,IF(G53=2.5,1.75,1.75))))</f>
        <v>1.75</v>
      </c>
      <c r="H54" s="1" t="s">
        <v>25</v>
      </c>
    </row>
    <row r="55" spans="1:10" x14ac:dyDescent="0.25">
      <c r="A55" s="1" t="s">
        <v>30</v>
      </c>
      <c r="B55" s="1"/>
      <c r="C55" s="1"/>
      <c r="D55" s="1"/>
      <c r="E55" s="1"/>
      <c r="F55" s="5" t="s">
        <v>28</v>
      </c>
      <c r="G55" s="6">
        <f>G54/8</f>
        <v>0.21875</v>
      </c>
      <c r="H55" s="1" t="s">
        <v>29</v>
      </c>
    </row>
    <row r="56" spans="1:10" x14ac:dyDescent="0.25">
      <c r="A56" s="1"/>
      <c r="B56" s="1"/>
      <c r="C56" s="1"/>
      <c r="D56" s="1"/>
      <c r="E56" s="1"/>
      <c r="F56" s="5"/>
      <c r="G56" s="6"/>
      <c r="H56" s="1"/>
    </row>
    <row r="57" spans="1:10" x14ac:dyDescent="0.25">
      <c r="A57" s="1" t="s">
        <v>40</v>
      </c>
    </row>
    <row r="58" spans="1:10" x14ac:dyDescent="0.25">
      <c r="A58" s="1" t="s">
        <v>46</v>
      </c>
      <c r="J58" s="1"/>
    </row>
    <row r="59" spans="1:10" x14ac:dyDescent="0.25">
      <c r="A59" s="9" t="s">
        <v>32</v>
      </c>
      <c r="F59" s="2" t="s">
        <v>33</v>
      </c>
      <c r="G59" s="8">
        <v>0.18</v>
      </c>
      <c r="H59" t="s">
        <v>39</v>
      </c>
      <c r="I59" t="s">
        <v>58</v>
      </c>
    </row>
    <row r="60" spans="1:10" x14ac:dyDescent="0.25">
      <c r="A60" s="9" t="s">
        <v>34</v>
      </c>
      <c r="G60">
        <f>231.001</f>
        <v>231.001</v>
      </c>
      <c r="H60" t="s">
        <v>35</v>
      </c>
      <c r="J60" s="1"/>
    </row>
    <row r="61" spans="1:10" x14ac:dyDescent="0.25">
      <c r="A61" s="9" t="s">
        <v>37</v>
      </c>
      <c r="G61">
        <f>60*60*24</f>
        <v>86400</v>
      </c>
      <c r="H61" t="s">
        <v>38</v>
      </c>
      <c r="J61" s="1"/>
    </row>
    <row r="62" spans="1:10" x14ac:dyDescent="0.25">
      <c r="A62" s="9" t="s">
        <v>41</v>
      </c>
      <c r="E62" s="11"/>
      <c r="F62" s="2" t="s">
        <v>36</v>
      </c>
      <c r="G62" s="8">
        <v>2494</v>
      </c>
      <c r="H62" t="s">
        <v>78</v>
      </c>
      <c r="I62" t="s">
        <v>45</v>
      </c>
    </row>
    <row r="63" spans="1:10" x14ac:dyDescent="0.25">
      <c r="A63" s="1" t="s">
        <v>23</v>
      </c>
      <c r="B63" s="1"/>
      <c r="C63" s="1"/>
      <c r="D63" s="1"/>
      <c r="E63" s="1"/>
      <c r="F63" s="5" t="s">
        <v>24</v>
      </c>
      <c r="G63" s="6">
        <f>G64*8</f>
        <v>21.595632358340357</v>
      </c>
      <c r="H63" s="1" t="s">
        <v>25</v>
      </c>
    </row>
    <row r="64" spans="1:10" x14ac:dyDescent="0.25">
      <c r="A64" s="1" t="s">
        <v>30</v>
      </c>
      <c r="B64" s="1"/>
      <c r="C64" s="1"/>
      <c r="D64" s="1"/>
      <c r="E64" s="1"/>
      <c r="F64" s="5" t="s">
        <v>28</v>
      </c>
      <c r="G64" s="6">
        <f>(G59/G60/(G62/100))*60*60*24</f>
        <v>2.6994540447925446</v>
      </c>
      <c r="H64" s="1" t="s">
        <v>29</v>
      </c>
      <c r="I64" t="s">
        <v>43</v>
      </c>
    </row>
    <row r="65" spans="1:10" x14ac:dyDescent="0.25">
      <c r="A65" s="9" t="s">
        <v>42</v>
      </c>
      <c r="G65">
        <f>(G40/60)*(G62/100)</f>
        <v>137.17000000000002</v>
      </c>
      <c r="H65" t="s">
        <v>29</v>
      </c>
      <c r="I65" t="s">
        <v>44</v>
      </c>
    </row>
    <row r="67" spans="1:10" x14ac:dyDescent="0.25">
      <c r="A67" s="1" t="s">
        <v>47</v>
      </c>
    </row>
    <row r="68" spans="1:10" x14ac:dyDescent="0.25">
      <c r="A68" s="9" t="s">
        <v>32</v>
      </c>
      <c r="F68" s="2" t="s">
        <v>33</v>
      </c>
      <c r="G68" s="8">
        <v>0.108</v>
      </c>
      <c r="H68" t="s">
        <v>39</v>
      </c>
      <c r="I68" t="s">
        <v>59</v>
      </c>
    </row>
    <row r="69" spans="1:10" x14ac:dyDescent="0.25">
      <c r="A69" s="9" t="s">
        <v>34</v>
      </c>
      <c r="G69">
        <f>231.001</f>
        <v>231.001</v>
      </c>
      <c r="H69" t="s">
        <v>35</v>
      </c>
    </row>
    <row r="70" spans="1:10" x14ac:dyDescent="0.25">
      <c r="A70" s="9" t="s">
        <v>37</v>
      </c>
      <c r="G70">
        <f>60*60*24</f>
        <v>86400</v>
      </c>
      <c r="H70" t="s">
        <v>38</v>
      </c>
      <c r="J70" s="1"/>
    </row>
    <row r="71" spans="1:10" x14ac:dyDescent="0.25">
      <c r="A71" s="9" t="s">
        <v>41</v>
      </c>
      <c r="E71" s="11"/>
      <c r="F71" s="2" t="s">
        <v>36</v>
      </c>
      <c r="G71" s="8">
        <v>1667</v>
      </c>
      <c r="H71" t="s">
        <v>78</v>
      </c>
      <c r="I71" t="s">
        <v>49</v>
      </c>
      <c r="J71" s="1"/>
    </row>
    <row r="72" spans="1:10" x14ac:dyDescent="0.25">
      <c r="A72" s="1" t="s">
        <v>23</v>
      </c>
      <c r="B72" s="1"/>
      <c r="C72" s="1"/>
      <c r="D72" s="1"/>
      <c r="E72" s="1"/>
      <c r="F72" s="5" t="s">
        <v>24</v>
      </c>
      <c r="G72" s="6">
        <f>G73*8</f>
        <v>19.385545447522802</v>
      </c>
      <c r="H72" s="1" t="s">
        <v>25</v>
      </c>
    </row>
    <row r="73" spans="1:10" x14ac:dyDescent="0.25">
      <c r="A73" s="1" t="s">
        <v>30</v>
      </c>
      <c r="B73" s="1"/>
      <c r="C73" s="1"/>
      <c r="D73" s="1"/>
      <c r="E73" s="1"/>
      <c r="F73" s="5" t="s">
        <v>28</v>
      </c>
      <c r="G73" s="6">
        <f>(G68/G69/(G71/100))*60*60*24</f>
        <v>2.4231931809403502</v>
      </c>
      <c r="H73" s="1" t="s">
        <v>29</v>
      </c>
      <c r="I73" t="s">
        <v>48</v>
      </c>
    </row>
    <row r="74" spans="1:10" x14ac:dyDescent="0.25">
      <c r="A74" s="9" t="s">
        <v>42</v>
      </c>
      <c r="G74" s="4">
        <f>(G40/60)*(G71/100)</f>
        <v>91.685000000000002</v>
      </c>
      <c r="H74" t="s">
        <v>29</v>
      </c>
      <c r="I74" t="s">
        <v>50</v>
      </c>
    </row>
    <row r="76" spans="1:10" x14ac:dyDescent="0.25">
      <c r="A76" s="1" t="s">
        <v>52</v>
      </c>
      <c r="B76" s="1"/>
      <c r="C76" s="1"/>
      <c r="D76" s="1"/>
      <c r="E76" s="1"/>
      <c r="F76" s="5"/>
      <c r="G76" s="6"/>
      <c r="H76" s="1"/>
    </row>
    <row r="77" spans="1:10" x14ac:dyDescent="0.25">
      <c r="A77" s="9" t="s">
        <v>54</v>
      </c>
      <c r="B77" s="1"/>
      <c r="C77" s="1"/>
      <c r="D77" s="1"/>
      <c r="E77" s="1"/>
      <c r="F77" s="2" t="s">
        <v>56</v>
      </c>
      <c r="G77" s="10">
        <v>4</v>
      </c>
      <c r="H77" s="9" t="s">
        <v>57</v>
      </c>
      <c r="I77" t="s">
        <v>55</v>
      </c>
    </row>
    <row r="78" spans="1:10" x14ac:dyDescent="0.25">
      <c r="A78" s="9" t="s">
        <v>32</v>
      </c>
      <c r="F78" s="2" t="s">
        <v>33</v>
      </c>
      <c r="G78" s="8">
        <f>G68</f>
        <v>0.108</v>
      </c>
      <c r="H78" t="s">
        <v>39</v>
      </c>
      <c r="I78" t="s">
        <v>59</v>
      </c>
    </row>
    <row r="79" spans="1:10" x14ac:dyDescent="0.25">
      <c r="A79" s="1" t="s">
        <v>23</v>
      </c>
      <c r="F79" s="5" t="s">
        <v>24</v>
      </c>
      <c r="G79" s="6">
        <f>G80*8</f>
        <v>1.2826623966835482</v>
      </c>
      <c r="H79" s="1" t="s">
        <v>25</v>
      </c>
    </row>
    <row r="80" spans="1:10" x14ac:dyDescent="0.25">
      <c r="A80" s="1" t="s">
        <v>30</v>
      </c>
      <c r="B80" s="1"/>
      <c r="C80" s="1"/>
      <c r="D80" s="1"/>
      <c r="E80" s="1"/>
      <c r="F80" s="5" t="s">
        <v>28</v>
      </c>
      <c r="G80" s="6">
        <f>G77/G78/G69</f>
        <v>0.16033279958544353</v>
      </c>
      <c r="H80" s="1" t="s">
        <v>29</v>
      </c>
      <c r="I80" t="s">
        <v>60</v>
      </c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68609" r:id="rId4">
          <objectPr defaultSize="0" autoPict="0" r:id="rId5">
            <anchor moveWithCells="1">
              <from>
                <xdr:col>9</xdr:col>
                <xdr:colOff>133350</xdr:colOff>
                <xdr:row>63</xdr:row>
                <xdr:rowOff>0</xdr:rowOff>
              </from>
              <to>
                <xdr:col>11</xdr:col>
                <xdr:colOff>114300</xdr:colOff>
                <xdr:row>69</xdr:row>
                <xdr:rowOff>9525</xdr:rowOff>
              </to>
            </anchor>
          </objectPr>
        </oleObject>
      </mc:Choice>
      <mc:Fallback>
        <oleObject progId="Equation.3" shapeId="68609" r:id="rId4"/>
      </mc:Fallback>
    </mc:AlternateContent>
    <mc:AlternateContent xmlns:mc="http://schemas.openxmlformats.org/markup-compatibility/2006">
      <mc:Choice Requires="x14">
        <oleObject progId="Equation.3" shapeId="68610" r:id="rId6">
          <objectPr defaultSize="0" r:id="rId7">
            <anchor moveWithCells="1">
              <from>
                <xdr:col>8</xdr:col>
                <xdr:colOff>161925</xdr:colOff>
                <xdr:row>6</xdr:row>
                <xdr:rowOff>9525</xdr:rowOff>
              </from>
              <to>
                <xdr:col>10</xdr:col>
                <xdr:colOff>285750</xdr:colOff>
                <xdr:row>8</xdr:row>
                <xdr:rowOff>19050</xdr:rowOff>
              </to>
            </anchor>
          </objectPr>
        </oleObject>
      </mc:Choice>
      <mc:Fallback>
        <oleObject progId="Equation.3" shapeId="68610" r:id="rId6"/>
      </mc:Fallback>
    </mc:AlternateContent>
    <mc:AlternateContent xmlns:mc="http://schemas.openxmlformats.org/markup-compatibility/2006">
      <mc:Choice Requires="x14">
        <oleObject progId="Equation.3" shapeId="68611" r:id="rId8">
          <objectPr defaultSize="0" r:id="rId9">
            <anchor moveWithCells="1">
              <from>
                <xdr:col>8</xdr:col>
                <xdr:colOff>161925</xdr:colOff>
                <xdr:row>27</xdr:row>
                <xdr:rowOff>19050</xdr:rowOff>
              </from>
              <to>
                <xdr:col>10</xdr:col>
                <xdr:colOff>704850</xdr:colOff>
                <xdr:row>29</xdr:row>
                <xdr:rowOff>28575</xdr:rowOff>
              </to>
            </anchor>
          </objectPr>
        </oleObject>
      </mc:Choice>
      <mc:Fallback>
        <oleObject progId="Equation.3" shapeId="68611" r:id="rId8"/>
      </mc:Fallback>
    </mc:AlternateContent>
    <mc:AlternateContent xmlns:mc="http://schemas.openxmlformats.org/markup-compatibility/2006">
      <mc:Choice Requires="x14">
        <oleObject progId="Equation.3" shapeId="68612" r:id="rId10">
          <objectPr defaultSize="0" r:id="rId11">
            <anchor moveWithCells="1">
              <from>
                <xdr:col>8</xdr:col>
                <xdr:colOff>133350</xdr:colOff>
                <xdr:row>12</xdr:row>
                <xdr:rowOff>0</xdr:rowOff>
              </from>
              <to>
                <xdr:col>14</xdr:col>
                <xdr:colOff>180975</xdr:colOff>
                <xdr:row>14</xdr:row>
                <xdr:rowOff>38100</xdr:rowOff>
              </to>
            </anchor>
          </objectPr>
        </oleObject>
      </mc:Choice>
      <mc:Fallback>
        <oleObject progId="Equation.3" shapeId="68612" r:id="rId10"/>
      </mc:Fallback>
    </mc:AlternateContent>
    <mc:AlternateContent xmlns:mc="http://schemas.openxmlformats.org/markup-compatibility/2006">
      <mc:Choice Requires="x14">
        <oleObject progId="Equation.3" shapeId="68613" r:id="rId12">
          <objectPr defaultSize="0" r:id="rId13">
            <anchor moveWithCells="1">
              <from>
                <xdr:col>8</xdr:col>
                <xdr:colOff>142875</xdr:colOff>
                <xdr:row>16</xdr:row>
                <xdr:rowOff>95250</xdr:rowOff>
              </from>
              <to>
                <xdr:col>14</xdr:col>
                <xdr:colOff>257175</xdr:colOff>
                <xdr:row>18</xdr:row>
                <xdr:rowOff>133350</xdr:rowOff>
              </to>
            </anchor>
          </objectPr>
        </oleObject>
      </mc:Choice>
      <mc:Fallback>
        <oleObject progId="Equation.3" shapeId="68613" r:id="rId12"/>
      </mc:Fallback>
    </mc:AlternateContent>
    <mc:AlternateContent xmlns:mc="http://schemas.openxmlformats.org/markup-compatibility/2006">
      <mc:Choice Requires="x14">
        <oleObject progId="Equation.3" shapeId="68614" r:id="rId14">
          <objectPr defaultSize="0" r:id="rId15">
            <anchor moveWithCells="1">
              <from>
                <xdr:col>8</xdr:col>
                <xdr:colOff>161925</xdr:colOff>
                <xdr:row>30</xdr:row>
                <xdr:rowOff>9525</xdr:rowOff>
              </from>
              <to>
                <xdr:col>11</xdr:col>
                <xdr:colOff>304800</xdr:colOff>
                <xdr:row>32</xdr:row>
                <xdr:rowOff>47625</xdr:rowOff>
              </to>
            </anchor>
          </objectPr>
        </oleObject>
      </mc:Choice>
      <mc:Fallback>
        <oleObject progId="Equation.3" shapeId="68614" r:id="rId1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/>
  <dimension ref="A1:M80"/>
  <sheetViews>
    <sheetView zoomScaleNormal="100" workbookViewId="0">
      <selection activeCell="P43" sqref="P43"/>
    </sheetView>
  </sheetViews>
  <sheetFormatPr defaultRowHeight="15" x14ac:dyDescent="0.25"/>
  <cols>
    <col min="6" max="6" width="9.140625" style="2"/>
    <col min="11" max="11" width="12" bestFit="1" customWidth="1"/>
  </cols>
  <sheetData>
    <row r="1" spans="1:13" x14ac:dyDescent="0.25">
      <c r="A1" s="1" t="s">
        <v>0</v>
      </c>
      <c r="H1" t="s">
        <v>51</v>
      </c>
    </row>
    <row r="3" spans="1:13" x14ac:dyDescent="0.25">
      <c r="A3" s="1" t="s">
        <v>17</v>
      </c>
    </row>
    <row r="4" spans="1:13" x14ac:dyDescent="0.25">
      <c r="A4" s="1"/>
    </row>
    <row r="5" spans="1:13" x14ac:dyDescent="0.25">
      <c r="A5" s="1" t="s">
        <v>147</v>
      </c>
    </row>
    <row r="6" spans="1:13" x14ac:dyDescent="0.25">
      <c r="A6" s="1" t="s">
        <v>46</v>
      </c>
    </row>
    <row r="7" spans="1:13" x14ac:dyDescent="0.25">
      <c r="A7" s="9" t="s">
        <v>145</v>
      </c>
      <c r="F7" s="2" t="s">
        <v>142</v>
      </c>
      <c r="G7" s="8">
        <v>4000</v>
      </c>
      <c r="H7" t="s">
        <v>143</v>
      </c>
    </row>
    <row r="8" spans="1:13" x14ac:dyDescent="0.25">
      <c r="A8" s="9" t="s">
        <v>144</v>
      </c>
      <c r="F8" s="2" t="s">
        <v>27</v>
      </c>
      <c r="G8" s="8">
        <v>8000</v>
      </c>
    </row>
    <row r="9" spans="1:13" x14ac:dyDescent="0.25">
      <c r="A9" s="1" t="s">
        <v>23</v>
      </c>
      <c r="B9" s="1"/>
      <c r="C9" s="1"/>
      <c r="D9" s="1"/>
      <c r="E9" s="1"/>
      <c r="F9" s="5" t="s">
        <v>24</v>
      </c>
      <c r="G9" s="6">
        <f>G7*8*24/G8</f>
        <v>96</v>
      </c>
      <c r="H9" s="1" t="s">
        <v>25</v>
      </c>
    </row>
    <row r="10" spans="1:13" x14ac:dyDescent="0.25">
      <c r="A10" s="1" t="s">
        <v>30</v>
      </c>
      <c r="B10" s="1"/>
      <c r="C10" s="1"/>
      <c r="D10" s="1"/>
      <c r="E10" s="1"/>
      <c r="F10" s="5" t="s">
        <v>28</v>
      </c>
      <c r="G10" s="6">
        <f>CONVERT(G9,"us_pt","gal")</f>
        <v>11.999999999999998</v>
      </c>
      <c r="H10" s="1" t="s">
        <v>29</v>
      </c>
      <c r="J10" t="s">
        <v>157</v>
      </c>
      <c r="M10">
        <f>0.24</f>
        <v>0.24</v>
      </c>
    </row>
    <row r="11" spans="1:13" x14ac:dyDescent="0.25">
      <c r="A11" s="1"/>
    </row>
    <row r="12" spans="1:13" x14ac:dyDescent="0.25">
      <c r="A12" s="1" t="s">
        <v>146</v>
      </c>
    </row>
    <row r="13" spans="1:13" x14ac:dyDescent="0.25">
      <c r="A13" t="s">
        <v>1</v>
      </c>
      <c r="F13" s="2" t="s">
        <v>2</v>
      </c>
      <c r="G13" s="7">
        <v>17</v>
      </c>
      <c r="H13" t="s">
        <v>3</v>
      </c>
    </row>
    <row r="14" spans="1:13" x14ac:dyDescent="0.25">
      <c r="A14" t="s">
        <v>4</v>
      </c>
      <c r="F14" s="2" t="s">
        <v>5</v>
      </c>
      <c r="G14" s="8">
        <v>19</v>
      </c>
      <c r="H14" t="s">
        <v>3</v>
      </c>
    </row>
    <row r="15" spans="1:13" x14ac:dyDescent="0.25">
      <c r="A15" t="s">
        <v>6</v>
      </c>
      <c r="F15" s="2" t="s">
        <v>7</v>
      </c>
      <c r="G15" s="8">
        <v>330</v>
      </c>
      <c r="H15" t="s">
        <v>8</v>
      </c>
    </row>
    <row r="16" spans="1:13" x14ac:dyDescent="0.25">
      <c r="A16" t="s">
        <v>70</v>
      </c>
      <c r="F16" s="2" t="s">
        <v>18</v>
      </c>
      <c r="G16" s="8">
        <v>2</v>
      </c>
      <c r="H16" t="s">
        <v>19</v>
      </c>
      <c r="I16" t="s">
        <v>69</v>
      </c>
    </row>
    <row r="17" spans="1:8" x14ac:dyDescent="0.25">
      <c r="A17" t="s">
        <v>26</v>
      </c>
      <c r="F17" s="2" t="s">
        <v>149</v>
      </c>
      <c r="G17" s="8">
        <v>12</v>
      </c>
      <c r="H17" t="s">
        <v>31</v>
      </c>
    </row>
    <row r="18" spans="1:8" x14ac:dyDescent="0.25">
      <c r="A18" t="s">
        <v>9</v>
      </c>
      <c r="F18" s="2" t="s">
        <v>10</v>
      </c>
      <c r="G18">
        <v>2E-3</v>
      </c>
      <c r="H18" t="s">
        <v>3</v>
      </c>
    </row>
    <row r="19" spans="1:8" x14ac:dyDescent="0.25">
      <c r="D19" t="s">
        <v>11</v>
      </c>
      <c r="F19" s="2" t="s">
        <v>10</v>
      </c>
      <c r="G19">
        <f>G18*1000</f>
        <v>2</v>
      </c>
      <c r="H19" t="s">
        <v>13</v>
      </c>
    </row>
    <row r="20" spans="1:8" x14ac:dyDescent="0.25">
      <c r="D20" t="s">
        <v>11</v>
      </c>
      <c r="F20" s="2" t="s">
        <v>10</v>
      </c>
      <c r="G20">
        <f>G18/12</f>
        <v>1.6666666666666666E-4</v>
      </c>
      <c r="H20" t="s">
        <v>12</v>
      </c>
    </row>
    <row r="21" spans="1:8" x14ac:dyDescent="0.25">
      <c r="A21" t="s">
        <v>14</v>
      </c>
      <c r="F21" s="2" t="s">
        <v>15</v>
      </c>
      <c r="G21" s="3">
        <v>2000000</v>
      </c>
      <c r="H21" t="s">
        <v>16</v>
      </c>
    </row>
    <row r="22" spans="1:8" x14ac:dyDescent="0.25">
      <c r="A22" t="s">
        <v>20</v>
      </c>
      <c r="G22">
        <v>8</v>
      </c>
      <c r="H22" t="s">
        <v>22</v>
      </c>
    </row>
    <row r="23" spans="1:8" x14ac:dyDescent="0.25">
      <c r="A23" s="1" t="s">
        <v>23</v>
      </c>
      <c r="B23" s="1"/>
      <c r="C23" s="1"/>
      <c r="D23" s="1"/>
      <c r="E23" s="1"/>
      <c r="F23" s="5" t="s">
        <v>24</v>
      </c>
      <c r="G23" s="6">
        <f>PI()*G13*G14*G15*G16*G17*60*24/(144*G21)</f>
        <v>40.183483313536328</v>
      </c>
      <c r="H23" s="1" t="s">
        <v>25</v>
      </c>
    </row>
    <row r="24" spans="1:8" x14ac:dyDescent="0.25">
      <c r="A24" s="1" t="s">
        <v>30</v>
      </c>
      <c r="B24" s="1"/>
      <c r="C24" s="1"/>
      <c r="D24" s="1"/>
      <c r="E24" s="1"/>
      <c r="F24" s="5" t="s">
        <v>28</v>
      </c>
      <c r="G24" s="6">
        <f>PI()*G13*G14*G15*G16*G17*60*24/(144*G21*G22)</f>
        <v>5.022935414192041</v>
      </c>
      <c r="H24" s="1" t="s">
        <v>29</v>
      </c>
    </row>
    <row r="25" spans="1:8" x14ac:dyDescent="0.25">
      <c r="A25" s="1"/>
      <c r="B25" s="1"/>
      <c r="C25" s="1"/>
      <c r="D25" s="1"/>
      <c r="E25" s="1"/>
      <c r="F25" s="5"/>
      <c r="G25" s="6"/>
      <c r="H25" s="1"/>
    </row>
    <row r="26" spans="1:8" x14ac:dyDescent="0.25">
      <c r="A26" s="1" t="s">
        <v>147</v>
      </c>
      <c r="B26" s="1"/>
      <c r="C26" s="1"/>
      <c r="D26" s="1"/>
      <c r="E26" s="1"/>
      <c r="F26" s="5"/>
      <c r="G26" s="6"/>
      <c r="H26" s="1"/>
    </row>
    <row r="27" spans="1:8" x14ac:dyDescent="0.25">
      <c r="A27" s="1" t="s">
        <v>47</v>
      </c>
    </row>
    <row r="28" spans="1:8" x14ac:dyDescent="0.25">
      <c r="A28" t="s">
        <v>1</v>
      </c>
      <c r="F28" s="2" t="s">
        <v>2</v>
      </c>
      <c r="G28" s="7">
        <v>20</v>
      </c>
      <c r="H28" t="s">
        <v>3</v>
      </c>
    </row>
    <row r="29" spans="1:8" x14ac:dyDescent="0.25">
      <c r="A29" t="s">
        <v>4</v>
      </c>
      <c r="F29" s="2" t="s">
        <v>5</v>
      </c>
      <c r="G29" s="8">
        <v>19</v>
      </c>
      <c r="H29" t="s">
        <v>3</v>
      </c>
    </row>
    <row r="30" spans="1:8" x14ac:dyDescent="0.25">
      <c r="A30" t="s">
        <v>6</v>
      </c>
      <c r="F30" s="2" t="s">
        <v>7</v>
      </c>
      <c r="G30" s="8">
        <f>G15</f>
        <v>330</v>
      </c>
      <c r="H30" t="s">
        <v>8</v>
      </c>
    </row>
    <row r="31" spans="1:8" x14ac:dyDescent="0.25">
      <c r="A31" t="s">
        <v>26</v>
      </c>
      <c r="F31" s="2" t="s">
        <v>149</v>
      </c>
      <c r="G31" s="8">
        <v>3</v>
      </c>
      <c r="H31" t="s">
        <v>31</v>
      </c>
    </row>
    <row r="32" spans="1:8" x14ac:dyDescent="0.25">
      <c r="A32" t="s">
        <v>148</v>
      </c>
      <c r="F32" s="2" t="s">
        <v>27</v>
      </c>
      <c r="G32" s="8">
        <f>1/(PI()*2*60*24/(12*12*2000000))</f>
        <v>31830.988618379073</v>
      </c>
    </row>
    <row r="33" spans="1:10" x14ac:dyDescent="0.25">
      <c r="A33" s="1" t="s">
        <v>23</v>
      </c>
      <c r="B33" s="1"/>
      <c r="C33" s="1"/>
      <c r="D33" s="1"/>
      <c r="E33" s="1"/>
      <c r="F33" s="5" t="s">
        <v>24</v>
      </c>
      <c r="G33" s="6">
        <f>G28*G29*G30*G31/G32</f>
        <v>11.8186715628048</v>
      </c>
      <c r="H33" s="1" t="s">
        <v>25</v>
      </c>
    </row>
    <row r="34" spans="1:10" x14ac:dyDescent="0.25">
      <c r="A34" s="1" t="s">
        <v>30</v>
      </c>
      <c r="B34" s="1"/>
      <c r="C34" s="1"/>
      <c r="D34" s="1"/>
      <c r="E34" s="1"/>
      <c r="F34" s="5" t="s">
        <v>28</v>
      </c>
      <c r="G34" s="6">
        <f>CONVERT(G33,"us_pt","gal")</f>
        <v>1.4773339453506</v>
      </c>
      <c r="H34" s="1" t="s">
        <v>29</v>
      </c>
      <c r="J34" t="s">
        <v>180</v>
      </c>
    </row>
    <row r="35" spans="1:10" x14ac:dyDescent="0.25">
      <c r="A35" s="1"/>
      <c r="B35" s="1"/>
      <c r="C35" s="1"/>
      <c r="D35" s="1"/>
      <c r="E35" s="1"/>
      <c r="F35" s="5"/>
      <c r="G35" s="6"/>
      <c r="H35" s="1"/>
    </row>
    <row r="36" spans="1:10" x14ac:dyDescent="0.25">
      <c r="A36" s="1" t="s">
        <v>146</v>
      </c>
      <c r="B36" s="1"/>
      <c r="C36" s="1"/>
      <c r="D36" s="1"/>
      <c r="E36" s="1"/>
      <c r="F36" s="5"/>
      <c r="G36" s="6"/>
      <c r="H36" s="1"/>
    </row>
    <row r="37" spans="1:10" x14ac:dyDescent="0.25">
      <c r="A37" s="1" t="s">
        <v>47</v>
      </c>
    </row>
    <row r="38" spans="1:10" x14ac:dyDescent="0.25">
      <c r="A38" t="s">
        <v>1</v>
      </c>
      <c r="F38" s="2" t="s">
        <v>2</v>
      </c>
      <c r="G38" s="7">
        <f>G28</f>
        <v>20</v>
      </c>
      <c r="H38" t="s">
        <v>3</v>
      </c>
    </row>
    <row r="39" spans="1:10" x14ac:dyDescent="0.25">
      <c r="A39" t="s">
        <v>4</v>
      </c>
      <c r="F39" s="2" t="s">
        <v>5</v>
      </c>
      <c r="G39" s="8">
        <f>G29</f>
        <v>19</v>
      </c>
      <c r="H39" t="s">
        <v>3</v>
      </c>
    </row>
    <row r="40" spans="1:10" x14ac:dyDescent="0.25">
      <c r="A40" t="s">
        <v>6</v>
      </c>
      <c r="F40" s="2" t="s">
        <v>7</v>
      </c>
      <c r="G40" s="8">
        <f>G30</f>
        <v>330</v>
      </c>
      <c r="H40" t="s">
        <v>8</v>
      </c>
    </row>
    <row r="41" spans="1:10" x14ac:dyDescent="0.25">
      <c r="A41" t="s">
        <v>70</v>
      </c>
      <c r="F41" s="2" t="s">
        <v>18</v>
      </c>
      <c r="G41" s="8">
        <v>2</v>
      </c>
      <c r="H41" t="s">
        <v>19</v>
      </c>
      <c r="I41" t="s">
        <v>69</v>
      </c>
    </row>
    <row r="42" spans="1:10" x14ac:dyDescent="0.25">
      <c r="A42" t="s">
        <v>26</v>
      </c>
      <c r="F42" s="2" t="s">
        <v>27</v>
      </c>
      <c r="G42" s="8">
        <f>G31</f>
        <v>3</v>
      </c>
      <c r="H42" t="s">
        <v>31</v>
      </c>
    </row>
    <row r="43" spans="1:10" x14ac:dyDescent="0.25">
      <c r="A43" t="s">
        <v>9</v>
      </c>
      <c r="F43" s="2" t="s">
        <v>10</v>
      </c>
      <c r="G43">
        <v>2E-3</v>
      </c>
      <c r="H43" t="s">
        <v>3</v>
      </c>
    </row>
    <row r="44" spans="1:10" x14ac:dyDescent="0.25">
      <c r="D44" t="s">
        <v>11</v>
      </c>
      <c r="F44" s="2" t="s">
        <v>10</v>
      </c>
      <c r="G44">
        <f>G43*1000</f>
        <v>2</v>
      </c>
      <c r="H44" t="s">
        <v>13</v>
      </c>
    </row>
    <row r="45" spans="1:10" x14ac:dyDescent="0.25">
      <c r="D45" t="s">
        <v>11</v>
      </c>
      <c r="F45" s="2" t="s">
        <v>10</v>
      </c>
      <c r="G45">
        <f>G43/12</f>
        <v>1.6666666666666666E-4</v>
      </c>
      <c r="H45" t="s">
        <v>12</v>
      </c>
    </row>
    <row r="46" spans="1:10" x14ac:dyDescent="0.25">
      <c r="A46" t="s">
        <v>14</v>
      </c>
      <c r="F46" s="2" t="s">
        <v>15</v>
      </c>
      <c r="G46" s="3">
        <v>2000000</v>
      </c>
      <c r="H46" t="s">
        <v>16</v>
      </c>
    </row>
    <row r="47" spans="1:10" x14ac:dyDescent="0.25">
      <c r="A47" t="s">
        <v>20</v>
      </c>
      <c r="F47" s="2" t="s">
        <v>21</v>
      </c>
      <c r="G47">
        <v>8</v>
      </c>
      <c r="H47" t="s">
        <v>22</v>
      </c>
    </row>
    <row r="48" spans="1:10" x14ac:dyDescent="0.25">
      <c r="A48" s="1" t="s">
        <v>23</v>
      </c>
      <c r="B48" s="1"/>
      <c r="C48" s="1"/>
      <c r="D48" s="1"/>
      <c r="E48" s="1"/>
      <c r="F48" s="5" t="s">
        <v>24</v>
      </c>
      <c r="G48" s="6">
        <f>PI()*G38*G39*G40*G41*G42*60*24/(144*G46)</f>
        <v>11.818671562804804</v>
      </c>
      <c r="H48" s="1" t="s">
        <v>25</v>
      </c>
    </row>
    <row r="49" spans="1:10" x14ac:dyDescent="0.25">
      <c r="A49" s="1" t="s">
        <v>30</v>
      </c>
      <c r="B49" s="1"/>
      <c r="C49" s="1"/>
      <c r="D49" s="1"/>
      <c r="E49" s="1"/>
      <c r="F49" s="5" t="s">
        <v>28</v>
      </c>
      <c r="G49" s="6">
        <f>PI()*G38*G39*G40*G41*G42*60*24/(144*G46*G47)</f>
        <v>1.4773339453506005</v>
      </c>
      <c r="H49" s="1" t="s">
        <v>29</v>
      </c>
    </row>
    <row r="50" spans="1:10" x14ac:dyDescent="0.25">
      <c r="A50" s="1"/>
      <c r="B50" s="1"/>
      <c r="C50" s="1"/>
      <c r="D50" s="1"/>
      <c r="E50" s="1"/>
      <c r="F50" s="5"/>
      <c r="G50" s="6"/>
      <c r="H50" s="1"/>
    </row>
    <row r="51" spans="1:10" x14ac:dyDescent="0.25">
      <c r="A51" s="1" t="s">
        <v>146</v>
      </c>
      <c r="B51" s="1"/>
      <c r="C51" s="1"/>
      <c r="D51" s="1"/>
      <c r="E51" s="1"/>
      <c r="F51" s="5"/>
      <c r="G51" s="6"/>
      <c r="H51" s="1"/>
    </row>
    <row r="52" spans="1:10" x14ac:dyDescent="0.25">
      <c r="A52" s="1" t="s">
        <v>52</v>
      </c>
      <c r="B52" s="1"/>
      <c r="C52" s="1"/>
      <c r="D52" s="1"/>
      <c r="E52" s="1"/>
      <c r="F52" s="5"/>
      <c r="G52" s="6"/>
      <c r="H52" s="1"/>
    </row>
    <row r="53" spans="1:10" x14ac:dyDescent="0.25">
      <c r="A53" s="9" t="s">
        <v>53</v>
      </c>
      <c r="B53" s="1"/>
      <c r="C53" s="1"/>
      <c r="D53" s="1"/>
      <c r="E53" s="1"/>
      <c r="F53" s="2" t="s">
        <v>33</v>
      </c>
      <c r="G53" s="10">
        <v>4.5</v>
      </c>
      <c r="H53" s="9" t="s">
        <v>3</v>
      </c>
    </row>
    <row r="54" spans="1:10" x14ac:dyDescent="0.25">
      <c r="A54" s="1" t="s">
        <v>23</v>
      </c>
      <c r="F54" s="5" t="s">
        <v>24</v>
      </c>
      <c r="G54" s="1">
        <f>IF(G53=1.125,0.9,IF(G53=1.5,1.25,IF(G53=2,1.5,IF(G53=2.5,1.75,1.75))))</f>
        <v>1.75</v>
      </c>
      <c r="H54" s="1" t="s">
        <v>25</v>
      </c>
    </row>
    <row r="55" spans="1:10" x14ac:dyDescent="0.25">
      <c r="A55" s="1" t="s">
        <v>30</v>
      </c>
      <c r="B55" s="1"/>
      <c r="C55" s="1"/>
      <c r="D55" s="1"/>
      <c r="E55" s="1"/>
      <c r="F55" s="5" t="s">
        <v>28</v>
      </c>
      <c r="G55" s="6">
        <f>G54/8</f>
        <v>0.21875</v>
      </c>
      <c r="H55" s="1" t="s">
        <v>29</v>
      </c>
    </row>
    <row r="56" spans="1:10" x14ac:dyDescent="0.25">
      <c r="A56" s="1"/>
      <c r="B56" s="1"/>
      <c r="C56" s="1"/>
      <c r="D56" s="1"/>
      <c r="E56" s="1"/>
      <c r="F56" s="5"/>
      <c r="G56" s="6"/>
      <c r="H56" s="1"/>
    </row>
    <row r="57" spans="1:10" x14ac:dyDescent="0.25">
      <c r="A57" s="1" t="s">
        <v>40</v>
      </c>
    </row>
    <row r="58" spans="1:10" x14ac:dyDescent="0.25">
      <c r="A58" s="1" t="s">
        <v>46</v>
      </c>
      <c r="J58" s="1"/>
    </row>
    <row r="59" spans="1:10" x14ac:dyDescent="0.25">
      <c r="A59" s="9" t="s">
        <v>32</v>
      </c>
      <c r="F59" s="2" t="s">
        <v>33</v>
      </c>
      <c r="G59" s="8">
        <v>0.18</v>
      </c>
      <c r="H59" t="s">
        <v>39</v>
      </c>
      <c r="I59" t="s">
        <v>58</v>
      </c>
    </row>
    <row r="60" spans="1:10" x14ac:dyDescent="0.25">
      <c r="A60" s="9" t="s">
        <v>34</v>
      </c>
      <c r="G60">
        <f>231.001</f>
        <v>231.001</v>
      </c>
      <c r="H60" t="s">
        <v>35</v>
      </c>
      <c r="J60" s="1"/>
    </row>
    <row r="61" spans="1:10" x14ac:dyDescent="0.25">
      <c r="A61" s="9" t="s">
        <v>37</v>
      </c>
      <c r="G61">
        <f>60*60*24</f>
        <v>86400</v>
      </c>
      <c r="H61" t="s">
        <v>38</v>
      </c>
      <c r="J61" s="1"/>
    </row>
    <row r="62" spans="1:10" x14ac:dyDescent="0.25">
      <c r="A62" s="9" t="s">
        <v>41</v>
      </c>
      <c r="E62" s="11"/>
      <c r="F62" s="2" t="s">
        <v>36</v>
      </c>
      <c r="G62" s="8">
        <v>2494</v>
      </c>
      <c r="H62" t="s">
        <v>78</v>
      </c>
      <c r="I62" t="s">
        <v>45</v>
      </c>
    </row>
    <row r="63" spans="1:10" x14ac:dyDescent="0.25">
      <c r="A63" s="1" t="s">
        <v>23</v>
      </c>
      <c r="B63" s="1"/>
      <c r="C63" s="1"/>
      <c r="D63" s="1"/>
      <c r="E63" s="1"/>
      <c r="F63" s="5" t="s">
        <v>24</v>
      </c>
      <c r="G63" s="6">
        <f>G64*8</f>
        <v>21.595632358340357</v>
      </c>
      <c r="H63" s="1" t="s">
        <v>25</v>
      </c>
    </row>
    <row r="64" spans="1:10" x14ac:dyDescent="0.25">
      <c r="A64" s="1" t="s">
        <v>30</v>
      </c>
      <c r="B64" s="1"/>
      <c r="C64" s="1"/>
      <c r="D64" s="1"/>
      <c r="E64" s="1"/>
      <c r="F64" s="5" t="s">
        <v>28</v>
      </c>
      <c r="G64" s="6">
        <f>(G59/G60/(G62/100))*60*60*24</f>
        <v>2.6994540447925446</v>
      </c>
      <c r="H64" s="1" t="s">
        <v>29</v>
      </c>
      <c r="I64" t="s">
        <v>43</v>
      </c>
    </row>
    <row r="65" spans="1:10" x14ac:dyDescent="0.25">
      <c r="A65" s="9" t="s">
        <v>42</v>
      </c>
      <c r="G65">
        <f>(G40/60)*(G62/100)</f>
        <v>137.17000000000002</v>
      </c>
      <c r="H65" t="s">
        <v>29</v>
      </c>
      <c r="I65" t="s">
        <v>44</v>
      </c>
    </row>
    <row r="67" spans="1:10" x14ac:dyDescent="0.25">
      <c r="A67" s="1" t="s">
        <v>47</v>
      </c>
    </row>
    <row r="68" spans="1:10" x14ac:dyDescent="0.25">
      <c r="A68" s="9" t="s">
        <v>32</v>
      </c>
      <c r="F68" s="2" t="s">
        <v>33</v>
      </c>
      <c r="G68" s="8">
        <v>0.108</v>
      </c>
      <c r="H68" t="s">
        <v>39</v>
      </c>
      <c r="I68" t="s">
        <v>59</v>
      </c>
    </row>
    <row r="69" spans="1:10" x14ac:dyDescent="0.25">
      <c r="A69" s="9" t="s">
        <v>34</v>
      </c>
      <c r="G69">
        <f>231.001</f>
        <v>231.001</v>
      </c>
      <c r="H69" t="s">
        <v>35</v>
      </c>
    </row>
    <row r="70" spans="1:10" x14ac:dyDescent="0.25">
      <c r="A70" s="9" t="s">
        <v>37</v>
      </c>
      <c r="G70">
        <f>60*60*24</f>
        <v>86400</v>
      </c>
      <c r="H70" t="s">
        <v>38</v>
      </c>
      <c r="J70" s="1"/>
    </row>
    <row r="71" spans="1:10" x14ac:dyDescent="0.25">
      <c r="A71" s="9" t="s">
        <v>41</v>
      </c>
      <c r="E71" s="11"/>
      <c r="F71" s="2" t="s">
        <v>36</v>
      </c>
      <c r="G71" s="8">
        <v>1667</v>
      </c>
      <c r="H71" t="s">
        <v>78</v>
      </c>
      <c r="I71" t="s">
        <v>49</v>
      </c>
      <c r="J71" s="1"/>
    </row>
    <row r="72" spans="1:10" x14ac:dyDescent="0.25">
      <c r="A72" s="1" t="s">
        <v>23</v>
      </c>
      <c r="B72" s="1"/>
      <c r="C72" s="1"/>
      <c r="D72" s="1"/>
      <c r="E72" s="1"/>
      <c r="F72" s="5" t="s">
        <v>24</v>
      </c>
      <c r="G72" s="6">
        <f>G73*8</f>
        <v>19.385545447522802</v>
      </c>
      <c r="H72" s="1" t="s">
        <v>25</v>
      </c>
    </row>
    <row r="73" spans="1:10" x14ac:dyDescent="0.25">
      <c r="A73" s="1" t="s">
        <v>30</v>
      </c>
      <c r="B73" s="1"/>
      <c r="C73" s="1"/>
      <c r="D73" s="1"/>
      <c r="E73" s="1"/>
      <c r="F73" s="5" t="s">
        <v>28</v>
      </c>
      <c r="G73" s="6">
        <f>(G68/G69/(G71/100))*60*60*24</f>
        <v>2.4231931809403502</v>
      </c>
      <c r="H73" s="1" t="s">
        <v>29</v>
      </c>
      <c r="I73" t="s">
        <v>48</v>
      </c>
    </row>
    <row r="74" spans="1:10" x14ac:dyDescent="0.25">
      <c r="A74" s="9" t="s">
        <v>42</v>
      </c>
      <c r="G74" s="4">
        <f>(G40/60)*(G71/100)</f>
        <v>91.685000000000002</v>
      </c>
      <c r="H74" t="s">
        <v>29</v>
      </c>
      <c r="I74" t="s">
        <v>50</v>
      </c>
    </row>
    <row r="76" spans="1:10" x14ac:dyDescent="0.25">
      <c r="A76" s="1" t="s">
        <v>52</v>
      </c>
      <c r="B76" s="1"/>
      <c r="C76" s="1"/>
      <c r="D76" s="1"/>
      <c r="E76" s="1"/>
      <c r="F76" s="5"/>
      <c r="G76" s="6"/>
      <c r="H76" s="1"/>
    </row>
    <row r="77" spans="1:10" x14ac:dyDescent="0.25">
      <c r="A77" s="9" t="s">
        <v>54</v>
      </c>
      <c r="B77" s="1"/>
      <c r="C77" s="1"/>
      <c r="D77" s="1"/>
      <c r="E77" s="1"/>
      <c r="F77" s="2" t="s">
        <v>56</v>
      </c>
      <c r="G77" s="10">
        <v>4</v>
      </c>
      <c r="H77" s="9" t="s">
        <v>57</v>
      </c>
      <c r="I77" t="s">
        <v>55</v>
      </c>
    </row>
    <row r="78" spans="1:10" x14ac:dyDescent="0.25">
      <c r="A78" s="9" t="s">
        <v>32</v>
      </c>
      <c r="F78" s="2" t="s">
        <v>33</v>
      </c>
      <c r="G78" s="8">
        <f>G68</f>
        <v>0.108</v>
      </c>
      <c r="H78" t="s">
        <v>39</v>
      </c>
      <c r="I78" t="s">
        <v>59</v>
      </c>
    </row>
    <row r="79" spans="1:10" x14ac:dyDescent="0.25">
      <c r="A79" s="1" t="s">
        <v>23</v>
      </c>
      <c r="F79" s="5" t="s">
        <v>24</v>
      </c>
      <c r="G79" s="6">
        <f>G80*8</f>
        <v>1.2826623966835482</v>
      </c>
      <c r="H79" s="1" t="s">
        <v>25</v>
      </c>
    </row>
    <row r="80" spans="1:10" x14ac:dyDescent="0.25">
      <c r="A80" s="1" t="s">
        <v>30</v>
      </c>
      <c r="B80" s="1"/>
      <c r="C80" s="1"/>
      <c r="D80" s="1"/>
      <c r="E80" s="1"/>
      <c r="F80" s="5" t="s">
        <v>28</v>
      </c>
      <c r="G80" s="6">
        <f>G77/G78/G69</f>
        <v>0.16033279958544353</v>
      </c>
      <c r="H80" s="1" t="s">
        <v>29</v>
      </c>
      <c r="I80" t="s">
        <v>60</v>
      </c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69633" r:id="rId4">
          <objectPr defaultSize="0" autoPict="0" r:id="rId5">
            <anchor moveWithCells="1">
              <from>
                <xdr:col>9</xdr:col>
                <xdr:colOff>133350</xdr:colOff>
                <xdr:row>63</xdr:row>
                <xdr:rowOff>0</xdr:rowOff>
              </from>
              <to>
                <xdr:col>11</xdr:col>
                <xdr:colOff>114300</xdr:colOff>
                <xdr:row>69</xdr:row>
                <xdr:rowOff>9525</xdr:rowOff>
              </to>
            </anchor>
          </objectPr>
        </oleObject>
      </mc:Choice>
      <mc:Fallback>
        <oleObject progId="Equation.3" shapeId="69633" r:id="rId4"/>
      </mc:Fallback>
    </mc:AlternateContent>
    <mc:AlternateContent xmlns:mc="http://schemas.openxmlformats.org/markup-compatibility/2006">
      <mc:Choice Requires="x14">
        <oleObject progId="Equation.3" shapeId="69634" r:id="rId6">
          <objectPr defaultSize="0" r:id="rId7">
            <anchor moveWithCells="1">
              <from>
                <xdr:col>8</xdr:col>
                <xdr:colOff>161925</xdr:colOff>
                <xdr:row>6</xdr:row>
                <xdr:rowOff>9525</xdr:rowOff>
              </from>
              <to>
                <xdr:col>10</xdr:col>
                <xdr:colOff>285750</xdr:colOff>
                <xdr:row>8</xdr:row>
                <xdr:rowOff>19050</xdr:rowOff>
              </to>
            </anchor>
          </objectPr>
        </oleObject>
      </mc:Choice>
      <mc:Fallback>
        <oleObject progId="Equation.3" shapeId="69634" r:id="rId6"/>
      </mc:Fallback>
    </mc:AlternateContent>
    <mc:AlternateContent xmlns:mc="http://schemas.openxmlformats.org/markup-compatibility/2006">
      <mc:Choice Requires="x14">
        <oleObject progId="Equation.3" shapeId="69635" r:id="rId8">
          <objectPr defaultSize="0" r:id="rId9">
            <anchor moveWithCells="1">
              <from>
                <xdr:col>8</xdr:col>
                <xdr:colOff>161925</xdr:colOff>
                <xdr:row>27</xdr:row>
                <xdr:rowOff>19050</xdr:rowOff>
              </from>
              <to>
                <xdr:col>10</xdr:col>
                <xdr:colOff>704850</xdr:colOff>
                <xdr:row>29</xdr:row>
                <xdr:rowOff>28575</xdr:rowOff>
              </to>
            </anchor>
          </objectPr>
        </oleObject>
      </mc:Choice>
      <mc:Fallback>
        <oleObject progId="Equation.3" shapeId="69635" r:id="rId8"/>
      </mc:Fallback>
    </mc:AlternateContent>
    <mc:AlternateContent xmlns:mc="http://schemas.openxmlformats.org/markup-compatibility/2006">
      <mc:Choice Requires="x14">
        <oleObject progId="Equation.3" shapeId="69636" r:id="rId10">
          <objectPr defaultSize="0" r:id="rId11">
            <anchor moveWithCells="1">
              <from>
                <xdr:col>8</xdr:col>
                <xdr:colOff>133350</xdr:colOff>
                <xdr:row>12</xdr:row>
                <xdr:rowOff>0</xdr:rowOff>
              </from>
              <to>
                <xdr:col>14</xdr:col>
                <xdr:colOff>180975</xdr:colOff>
                <xdr:row>14</xdr:row>
                <xdr:rowOff>38100</xdr:rowOff>
              </to>
            </anchor>
          </objectPr>
        </oleObject>
      </mc:Choice>
      <mc:Fallback>
        <oleObject progId="Equation.3" shapeId="69636" r:id="rId10"/>
      </mc:Fallback>
    </mc:AlternateContent>
    <mc:AlternateContent xmlns:mc="http://schemas.openxmlformats.org/markup-compatibility/2006">
      <mc:Choice Requires="x14">
        <oleObject progId="Equation.3" shapeId="69637" r:id="rId12">
          <objectPr defaultSize="0" r:id="rId13">
            <anchor moveWithCells="1">
              <from>
                <xdr:col>8</xdr:col>
                <xdr:colOff>142875</xdr:colOff>
                <xdr:row>16</xdr:row>
                <xdr:rowOff>95250</xdr:rowOff>
              </from>
              <to>
                <xdr:col>14</xdr:col>
                <xdr:colOff>257175</xdr:colOff>
                <xdr:row>18</xdr:row>
                <xdr:rowOff>133350</xdr:rowOff>
              </to>
            </anchor>
          </objectPr>
        </oleObject>
      </mc:Choice>
      <mc:Fallback>
        <oleObject progId="Equation.3" shapeId="69637" r:id="rId12"/>
      </mc:Fallback>
    </mc:AlternateContent>
    <mc:AlternateContent xmlns:mc="http://schemas.openxmlformats.org/markup-compatibility/2006">
      <mc:Choice Requires="x14">
        <oleObject progId="Equation.3" shapeId="69638" r:id="rId14">
          <objectPr defaultSize="0" r:id="rId15">
            <anchor moveWithCells="1">
              <from>
                <xdr:col>8</xdr:col>
                <xdr:colOff>161925</xdr:colOff>
                <xdr:row>30</xdr:row>
                <xdr:rowOff>9525</xdr:rowOff>
              </from>
              <to>
                <xdr:col>11</xdr:col>
                <xdr:colOff>304800</xdr:colOff>
                <xdr:row>32</xdr:row>
                <xdr:rowOff>47625</xdr:rowOff>
              </to>
            </anchor>
          </objectPr>
        </oleObject>
      </mc:Choice>
      <mc:Fallback>
        <oleObject progId="Equation.3" shapeId="69638" r:id="rId1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/>
  <dimension ref="A1:J80"/>
  <sheetViews>
    <sheetView zoomScaleNormal="100" workbookViewId="0">
      <selection activeCell="P46" sqref="P46"/>
    </sheetView>
  </sheetViews>
  <sheetFormatPr defaultRowHeight="15" x14ac:dyDescent="0.25"/>
  <cols>
    <col min="6" max="6" width="9.140625" style="2"/>
    <col min="11" max="11" width="12" bestFit="1" customWidth="1"/>
  </cols>
  <sheetData>
    <row r="1" spans="1:9" x14ac:dyDescent="0.25">
      <c r="A1" s="1" t="s">
        <v>0</v>
      </c>
      <c r="H1" t="s">
        <v>51</v>
      </c>
    </row>
    <row r="3" spans="1:9" x14ac:dyDescent="0.25">
      <c r="A3" s="1" t="s">
        <v>17</v>
      </c>
    </row>
    <row r="4" spans="1:9" x14ac:dyDescent="0.25">
      <c r="A4" s="1"/>
    </row>
    <row r="5" spans="1:9" x14ac:dyDescent="0.25">
      <c r="A5" s="1" t="s">
        <v>147</v>
      </c>
    </row>
    <row r="6" spans="1:9" x14ac:dyDescent="0.25">
      <c r="A6" s="1" t="s">
        <v>46</v>
      </c>
    </row>
    <row r="7" spans="1:9" x14ac:dyDescent="0.25">
      <c r="A7" s="9" t="s">
        <v>145</v>
      </c>
      <c r="F7" s="2" t="s">
        <v>142</v>
      </c>
      <c r="G7" s="8">
        <v>4800</v>
      </c>
      <c r="H7" t="s">
        <v>143</v>
      </c>
    </row>
    <row r="8" spans="1:9" x14ac:dyDescent="0.25">
      <c r="A8" s="9" t="s">
        <v>144</v>
      </c>
      <c r="F8" s="2" t="s">
        <v>27</v>
      </c>
      <c r="G8" s="8">
        <v>10000</v>
      </c>
    </row>
    <row r="9" spans="1:9" x14ac:dyDescent="0.25">
      <c r="A9" s="1" t="s">
        <v>23</v>
      </c>
      <c r="B9" s="1"/>
      <c r="C9" s="1"/>
      <c r="D9" s="1"/>
      <c r="E9" s="1"/>
      <c r="F9" s="5" t="s">
        <v>24</v>
      </c>
      <c r="G9" s="6">
        <f>G7*8*24/G8</f>
        <v>92.16</v>
      </c>
      <c r="H9" s="1" t="s">
        <v>25</v>
      </c>
    </row>
    <row r="10" spans="1:9" x14ac:dyDescent="0.25">
      <c r="A10" s="1" t="s">
        <v>30</v>
      </c>
      <c r="B10" s="1"/>
      <c r="C10" s="1"/>
      <c r="D10" s="1"/>
      <c r="E10" s="1"/>
      <c r="F10" s="5" t="s">
        <v>28</v>
      </c>
      <c r="G10" s="6">
        <f>CONVERT(G9,"us_pt","gal")</f>
        <v>11.52</v>
      </c>
      <c r="H10" s="1" t="s">
        <v>29</v>
      </c>
    </row>
    <row r="11" spans="1:9" x14ac:dyDescent="0.25">
      <c r="A11" s="1"/>
    </row>
    <row r="12" spans="1:9" x14ac:dyDescent="0.25">
      <c r="A12" s="1" t="s">
        <v>146</v>
      </c>
    </row>
    <row r="13" spans="1:9" x14ac:dyDescent="0.25">
      <c r="A13" t="s">
        <v>1</v>
      </c>
      <c r="F13" s="2" t="s">
        <v>2</v>
      </c>
      <c r="G13" s="7">
        <v>18</v>
      </c>
      <c r="H13" t="s">
        <v>3</v>
      </c>
    </row>
    <row r="14" spans="1:9" x14ac:dyDescent="0.25">
      <c r="A14" t="s">
        <v>4</v>
      </c>
      <c r="F14" s="2" t="s">
        <v>5</v>
      </c>
      <c r="G14" s="8">
        <v>20</v>
      </c>
      <c r="H14" t="s">
        <v>3</v>
      </c>
    </row>
    <row r="15" spans="1:9" x14ac:dyDescent="0.25">
      <c r="A15" t="s">
        <v>6</v>
      </c>
      <c r="F15" s="2" t="s">
        <v>7</v>
      </c>
      <c r="G15" s="8">
        <v>250</v>
      </c>
      <c r="H15" t="s">
        <v>8</v>
      </c>
    </row>
    <row r="16" spans="1:9" x14ac:dyDescent="0.25">
      <c r="A16" t="s">
        <v>70</v>
      </c>
      <c r="F16" s="2" t="s">
        <v>18</v>
      </c>
      <c r="G16" s="8">
        <v>2</v>
      </c>
      <c r="H16" t="s">
        <v>19</v>
      </c>
      <c r="I16" t="s">
        <v>69</v>
      </c>
    </row>
    <row r="17" spans="1:8" x14ac:dyDescent="0.25">
      <c r="A17" t="s">
        <v>26</v>
      </c>
      <c r="F17" s="2" t="s">
        <v>149</v>
      </c>
      <c r="G17" s="8">
        <v>14</v>
      </c>
      <c r="H17" t="s">
        <v>31</v>
      </c>
    </row>
    <row r="18" spans="1:8" x14ac:dyDescent="0.25">
      <c r="A18" t="s">
        <v>9</v>
      </c>
      <c r="F18" s="2" t="s">
        <v>10</v>
      </c>
      <c r="G18">
        <v>2E-3</v>
      </c>
      <c r="H18" t="s">
        <v>3</v>
      </c>
    </row>
    <row r="19" spans="1:8" x14ac:dyDescent="0.25">
      <c r="D19" t="s">
        <v>11</v>
      </c>
      <c r="F19" s="2" t="s">
        <v>10</v>
      </c>
      <c r="G19">
        <f>G18*1000</f>
        <v>2</v>
      </c>
      <c r="H19" t="s">
        <v>13</v>
      </c>
    </row>
    <row r="20" spans="1:8" x14ac:dyDescent="0.25">
      <c r="D20" t="s">
        <v>11</v>
      </c>
      <c r="F20" s="2" t="s">
        <v>10</v>
      </c>
      <c r="G20">
        <f>G18/12</f>
        <v>1.6666666666666666E-4</v>
      </c>
      <c r="H20" t="s">
        <v>12</v>
      </c>
    </row>
    <row r="21" spans="1:8" x14ac:dyDescent="0.25">
      <c r="A21" t="s">
        <v>14</v>
      </c>
      <c r="F21" s="2" t="s">
        <v>15</v>
      </c>
      <c r="G21" s="3">
        <v>2000000</v>
      </c>
      <c r="H21" t="s">
        <v>16</v>
      </c>
    </row>
    <row r="22" spans="1:8" x14ac:dyDescent="0.25">
      <c r="A22" t="s">
        <v>20</v>
      </c>
      <c r="G22">
        <v>8</v>
      </c>
      <c r="H22" t="s">
        <v>22</v>
      </c>
    </row>
    <row r="23" spans="1:8" x14ac:dyDescent="0.25">
      <c r="A23" s="1" t="s">
        <v>23</v>
      </c>
      <c r="B23" s="1"/>
      <c r="C23" s="1"/>
      <c r="D23" s="1"/>
      <c r="E23" s="1"/>
      <c r="F23" s="5" t="s">
        <v>24</v>
      </c>
      <c r="G23" s="6">
        <f>PI()*G13*G14*G15*G16*G17*60*24/(144*G21)</f>
        <v>39.584067435231397</v>
      </c>
      <c r="H23" s="1" t="s">
        <v>25</v>
      </c>
    </row>
    <row r="24" spans="1:8" x14ac:dyDescent="0.25">
      <c r="A24" s="1" t="s">
        <v>30</v>
      </c>
      <c r="B24" s="1"/>
      <c r="C24" s="1"/>
      <c r="D24" s="1"/>
      <c r="E24" s="1"/>
      <c r="F24" s="5" t="s">
        <v>28</v>
      </c>
      <c r="G24" s="6">
        <f>PI()*G13*G14*G15*G16*G17*60*24/(144*G21*G22)</f>
        <v>4.9480084294039246</v>
      </c>
      <c r="H24" s="1" t="s">
        <v>29</v>
      </c>
    </row>
    <row r="25" spans="1:8" x14ac:dyDescent="0.25">
      <c r="A25" s="1"/>
      <c r="B25" s="1"/>
      <c r="C25" s="1"/>
      <c r="D25" s="1"/>
      <c r="E25" s="1"/>
      <c r="F25" s="5"/>
      <c r="G25" s="6"/>
      <c r="H25" s="1"/>
    </row>
    <row r="26" spans="1:8" x14ac:dyDescent="0.25">
      <c r="A26" s="1" t="s">
        <v>147</v>
      </c>
      <c r="B26" s="1"/>
      <c r="C26" s="1"/>
      <c r="D26" s="1"/>
      <c r="E26" s="1"/>
      <c r="F26" s="5"/>
      <c r="G26" s="6"/>
      <c r="H26" s="1"/>
    </row>
    <row r="27" spans="1:8" x14ac:dyDescent="0.25">
      <c r="A27" s="1" t="s">
        <v>47</v>
      </c>
    </row>
    <row r="28" spans="1:8" x14ac:dyDescent="0.25">
      <c r="A28" t="s">
        <v>1</v>
      </c>
      <c r="F28" s="2" t="s">
        <v>2</v>
      </c>
      <c r="G28" s="7">
        <v>19</v>
      </c>
      <c r="H28" t="s">
        <v>3</v>
      </c>
    </row>
    <row r="29" spans="1:8" x14ac:dyDescent="0.25">
      <c r="A29" t="s">
        <v>4</v>
      </c>
      <c r="F29" s="2" t="s">
        <v>5</v>
      </c>
      <c r="G29" s="8">
        <v>20</v>
      </c>
      <c r="H29" t="s">
        <v>3</v>
      </c>
    </row>
    <row r="30" spans="1:8" x14ac:dyDescent="0.25">
      <c r="A30" t="s">
        <v>6</v>
      </c>
      <c r="F30" s="2" t="s">
        <v>7</v>
      </c>
      <c r="G30" s="8">
        <v>250</v>
      </c>
      <c r="H30" t="s">
        <v>8</v>
      </c>
    </row>
    <row r="31" spans="1:8" x14ac:dyDescent="0.25">
      <c r="A31" t="s">
        <v>26</v>
      </c>
      <c r="F31" s="2" t="s">
        <v>149</v>
      </c>
      <c r="G31" s="8">
        <v>4</v>
      </c>
      <c r="H31" t="s">
        <v>31</v>
      </c>
    </row>
    <row r="32" spans="1:8" x14ac:dyDescent="0.25">
      <c r="A32" t="s">
        <v>148</v>
      </c>
      <c r="F32" s="2" t="s">
        <v>27</v>
      </c>
      <c r="G32" s="8">
        <f>1/(PI()*2*60*24/(12*12*2000000))</f>
        <v>31830.988618379073</v>
      </c>
    </row>
    <row r="33" spans="1:9" x14ac:dyDescent="0.25">
      <c r="A33" s="1" t="s">
        <v>23</v>
      </c>
      <c r="B33" s="1"/>
      <c r="C33" s="1"/>
      <c r="D33" s="1"/>
      <c r="E33" s="1"/>
      <c r="F33" s="5" t="s">
        <v>24</v>
      </c>
      <c r="G33" s="6">
        <f>G28*G29*G30*G31/G32</f>
        <v>11.938052083641212</v>
      </c>
      <c r="H33" s="1" t="s">
        <v>25</v>
      </c>
    </row>
    <row r="34" spans="1:9" x14ac:dyDescent="0.25">
      <c r="A34" s="1" t="s">
        <v>30</v>
      </c>
      <c r="B34" s="1"/>
      <c r="C34" s="1"/>
      <c r="D34" s="1"/>
      <c r="E34" s="1"/>
      <c r="F34" s="5" t="s">
        <v>28</v>
      </c>
      <c r="G34" s="6">
        <f>CONVERT(G33,"us_pt","gal")</f>
        <v>1.4922565104551515</v>
      </c>
      <c r="H34" s="1" t="s">
        <v>29</v>
      </c>
    </row>
    <row r="35" spans="1:9" x14ac:dyDescent="0.25">
      <c r="A35" s="1"/>
      <c r="B35" s="1"/>
      <c r="C35" s="1"/>
      <c r="D35" s="1"/>
      <c r="E35" s="1"/>
      <c r="F35" s="5"/>
      <c r="G35" s="6"/>
      <c r="H35" s="1"/>
    </row>
    <row r="36" spans="1:9" x14ac:dyDescent="0.25">
      <c r="A36" s="1" t="s">
        <v>146</v>
      </c>
      <c r="B36" s="1"/>
      <c r="C36" s="1"/>
      <c r="D36" s="1"/>
      <c r="E36" s="1"/>
      <c r="F36" s="5"/>
      <c r="G36" s="6"/>
      <c r="H36" s="1"/>
    </row>
    <row r="37" spans="1:9" x14ac:dyDescent="0.25">
      <c r="A37" s="1" t="s">
        <v>47</v>
      </c>
    </row>
    <row r="38" spans="1:9" x14ac:dyDescent="0.25">
      <c r="A38" t="s">
        <v>1</v>
      </c>
      <c r="F38" s="2" t="s">
        <v>2</v>
      </c>
      <c r="G38" s="7">
        <f>G28</f>
        <v>19</v>
      </c>
      <c r="H38" t="s">
        <v>3</v>
      </c>
    </row>
    <row r="39" spans="1:9" x14ac:dyDescent="0.25">
      <c r="A39" t="s">
        <v>4</v>
      </c>
      <c r="F39" s="2" t="s">
        <v>5</v>
      </c>
      <c r="G39" s="8">
        <f>G29</f>
        <v>20</v>
      </c>
      <c r="H39" t="s">
        <v>3</v>
      </c>
    </row>
    <row r="40" spans="1:9" x14ac:dyDescent="0.25">
      <c r="A40" t="s">
        <v>6</v>
      </c>
      <c r="F40" s="2" t="s">
        <v>7</v>
      </c>
      <c r="G40" s="8">
        <f>G30</f>
        <v>250</v>
      </c>
      <c r="H40" t="s">
        <v>8</v>
      </c>
    </row>
    <row r="41" spans="1:9" x14ac:dyDescent="0.25">
      <c r="A41" t="s">
        <v>70</v>
      </c>
      <c r="F41" s="2" t="s">
        <v>18</v>
      </c>
      <c r="G41" s="8">
        <v>2</v>
      </c>
      <c r="H41" t="s">
        <v>19</v>
      </c>
      <c r="I41" t="s">
        <v>69</v>
      </c>
    </row>
    <row r="42" spans="1:9" x14ac:dyDescent="0.25">
      <c r="A42" t="s">
        <v>26</v>
      </c>
      <c r="F42" s="2" t="s">
        <v>27</v>
      </c>
      <c r="G42" s="8">
        <f>G31</f>
        <v>4</v>
      </c>
      <c r="H42" t="s">
        <v>31</v>
      </c>
    </row>
    <row r="43" spans="1:9" x14ac:dyDescent="0.25">
      <c r="A43" t="s">
        <v>9</v>
      </c>
      <c r="F43" s="2" t="s">
        <v>10</v>
      </c>
      <c r="G43">
        <v>2E-3</v>
      </c>
      <c r="H43" t="s">
        <v>3</v>
      </c>
    </row>
    <row r="44" spans="1:9" x14ac:dyDescent="0.25">
      <c r="D44" t="s">
        <v>11</v>
      </c>
      <c r="F44" s="2" t="s">
        <v>10</v>
      </c>
      <c r="G44">
        <f>G43*1000</f>
        <v>2</v>
      </c>
      <c r="H44" t="s">
        <v>13</v>
      </c>
    </row>
    <row r="45" spans="1:9" x14ac:dyDescent="0.25">
      <c r="D45" t="s">
        <v>11</v>
      </c>
      <c r="F45" s="2" t="s">
        <v>10</v>
      </c>
      <c r="G45">
        <f>G43/12</f>
        <v>1.6666666666666666E-4</v>
      </c>
      <c r="H45" t="s">
        <v>12</v>
      </c>
    </row>
    <row r="46" spans="1:9" x14ac:dyDescent="0.25">
      <c r="A46" t="s">
        <v>14</v>
      </c>
      <c r="F46" s="2" t="s">
        <v>15</v>
      </c>
      <c r="G46" s="3">
        <v>2000000</v>
      </c>
      <c r="H46" t="s">
        <v>16</v>
      </c>
    </row>
    <row r="47" spans="1:9" x14ac:dyDescent="0.25">
      <c r="A47" t="s">
        <v>20</v>
      </c>
      <c r="F47" s="2" t="s">
        <v>21</v>
      </c>
      <c r="G47">
        <v>8</v>
      </c>
      <c r="H47" t="s">
        <v>22</v>
      </c>
    </row>
    <row r="48" spans="1:9" x14ac:dyDescent="0.25">
      <c r="A48" s="1" t="s">
        <v>23</v>
      </c>
      <c r="B48" s="1"/>
      <c r="C48" s="1"/>
      <c r="D48" s="1"/>
      <c r="E48" s="1"/>
      <c r="F48" s="5" t="s">
        <v>24</v>
      </c>
      <c r="G48" s="6">
        <f>PI()*G38*G39*G40*G41*G42*60*24/(144*G46)</f>
        <v>11.938052083641214</v>
      </c>
      <c r="H48" s="1" t="s">
        <v>25</v>
      </c>
    </row>
    <row r="49" spans="1:10" x14ac:dyDescent="0.25">
      <c r="A49" s="1" t="s">
        <v>30</v>
      </c>
      <c r="B49" s="1"/>
      <c r="C49" s="1"/>
      <c r="D49" s="1"/>
      <c r="E49" s="1"/>
      <c r="F49" s="5" t="s">
        <v>28</v>
      </c>
      <c r="G49" s="6">
        <f>PI()*G38*G39*G40*G41*G42*60*24/(144*G46*G47)</f>
        <v>1.4922565104551517</v>
      </c>
      <c r="H49" s="1" t="s">
        <v>29</v>
      </c>
    </row>
    <row r="50" spans="1:10" x14ac:dyDescent="0.25">
      <c r="A50" s="1"/>
      <c r="B50" s="1"/>
      <c r="C50" s="1"/>
      <c r="D50" s="1"/>
      <c r="E50" s="1"/>
      <c r="F50" s="5"/>
      <c r="G50" s="6"/>
      <c r="H50" s="1"/>
    </row>
    <row r="51" spans="1:10" x14ac:dyDescent="0.25">
      <c r="A51" s="1" t="s">
        <v>146</v>
      </c>
      <c r="B51" s="1"/>
      <c r="C51" s="1"/>
      <c r="D51" s="1"/>
      <c r="E51" s="1"/>
      <c r="F51" s="5"/>
      <c r="G51" s="6"/>
      <c r="H51" s="1"/>
    </row>
    <row r="52" spans="1:10" x14ac:dyDescent="0.25">
      <c r="A52" s="1" t="s">
        <v>52</v>
      </c>
      <c r="B52" s="1"/>
      <c r="C52" s="1"/>
      <c r="D52" s="1"/>
      <c r="E52" s="1"/>
      <c r="F52" s="5"/>
      <c r="G52" s="6"/>
      <c r="H52" s="1"/>
    </row>
    <row r="53" spans="1:10" x14ac:dyDescent="0.25">
      <c r="A53" s="9" t="s">
        <v>53</v>
      </c>
      <c r="B53" s="1"/>
      <c r="C53" s="1"/>
      <c r="D53" s="1"/>
      <c r="E53" s="1"/>
      <c r="F53" s="2" t="s">
        <v>33</v>
      </c>
      <c r="G53" s="10">
        <v>4</v>
      </c>
      <c r="H53" s="9" t="s">
        <v>3</v>
      </c>
    </row>
    <row r="54" spans="1:10" x14ac:dyDescent="0.25">
      <c r="A54" s="1" t="s">
        <v>23</v>
      </c>
      <c r="F54" s="5" t="s">
        <v>24</v>
      </c>
      <c r="G54" s="1">
        <f>IF(G53=1.125,0.9,IF(G53=1.5,1.25,IF(G53=2,1.5,IF(G53=2.5,1.75,1.75))))</f>
        <v>1.75</v>
      </c>
      <c r="H54" s="1" t="s">
        <v>25</v>
      </c>
    </row>
    <row r="55" spans="1:10" x14ac:dyDescent="0.25">
      <c r="A55" s="1" t="s">
        <v>30</v>
      </c>
      <c r="B55" s="1"/>
      <c r="C55" s="1"/>
      <c r="D55" s="1"/>
      <c r="E55" s="1"/>
      <c r="F55" s="5" t="s">
        <v>28</v>
      </c>
      <c r="G55" s="6">
        <f>G54/8</f>
        <v>0.21875</v>
      </c>
      <c r="H55" s="1" t="s">
        <v>29</v>
      </c>
    </row>
    <row r="56" spans="1:10" x14ac:dyDescent="0.25">
      <c r="A56" s="1"/>
      <c r="B56" s="1"/>
      <c r="C56" s="1"/>
      <c r="D56" s="1"/>
      <c r="E56" s="1"/>
      <c r="F56" s="5"/>
      <c r="G56" s="6"/>
      <c r="H56" s="1"/>
    </row>
    <row r="57" spans="1:10" x14ac:dyDescent="0.25">
      <c r="A57" s="1" t="s">
        <v>40</v>
      </c>
    </row>
    <row r="58" spans="1:10" x14ac:dyDescent="0.25">
      <c r="A58" s="1" t="s">
        <v>46</v>
      </c>
    </row>
    <row r="59" spans="1:10" x14ac:dyDescent="0.25">
      <c r="A59" s="9" t="s">
        <v>32</v>
      </c>
      <c r="F59" s="2" t="s">
        <v>33</v>
      </c>
      <c r="G59" s="8">
        <v>0.24</v>
      </c>
      <c r="H59" t="s">
        <v>39</v>
      </c>
      <c r="I59" t="s">
        <v>58</v>
      </c>
    </row>
    <row r="60" spans="1:10" x14ac:dyDescent="0.25">
      <c r="A60" s="9" t="s">
        <v>34</v>
      </c>
      <c r="G60">
        <f>231.001</f>
        <v>231.001</v>
      </c>
      <c r="H60" t="s">
        <v>35</v>
      </c>
      <c r="J60" s="1"/>
    </row>
    <row r="61" spans="1:10" x14ac:dyDescent="0.25">
      <c r="A61" s="9" t="s">
        <v>37</v>
      </c>
      <c r="G61">
        <f>60*60*24</f>
        <v>86400</v>
      </c>
      <c r="H61" t="s">
        <v>38</v>
      </c>
    </row>
    <row r="62" spans="1:10" x14ac:dyDescent="0.25">
      <c r="A62" s="9" t="s">
        <v>41</v>
      </c>
      <c r="F62" s="2" t="s">
        <v>36</v>
      </c>
      <c r="G62" s="8">
        <v>703</v>
      </c>
      <c r="H62" t="s">
        <v>78</v>
      </c>
      <c r="I62" t="s">
        <v>45</v>
      </c>
    </row>
    <row r="63" spans="1:10" x14ac:dyDescent="0.25">
      <c r="A63" s="1" t="s">
        <v>23</v>
      </c>
      <c r="B63" s="1"/>
      <c r="C63" s="1"/>
      <c r="D63" s="1"/>
      <c r="E63" s="1"/>
      <c r="F63" s="5" t="s">
        <v>24</v>
      </c>
      <c r="G63" s="6">
        <f>G64*8</f>
        <v>102.15174414737004</v>
      </c>
      <c r="H63" s="1" t="s">
        <v>25</v>
      </c>
    </row>
    <row r="64" spans="1:10" x14ac:dyDescent="0.25">
      <c r="A64" s="1" t="s">
        <v>30</v>
      </c>
      <c r="B64" s="1"/>
      <c r="C64" s="1"/>
      <c r="D64" s="1"/>
      <c r="E64" s="1"/>
      <c r="F64" s="5" t="s">
        <v>28</v>
      </c>
      <c r="G64" s="6">
        <f>(G59/G60/(G62/100))*60*60*24</f>
        <v>12.768968018421255</v>
      </c>
      <c r="H64" s="1" t="s">
        <v>29</v>
      </c>
      <c r="I64" t="s">
        <v>43</v>
      </c>
    </row>
    <row r="65" spans="1:10" x14ac:dyDescent="0.25">
      <c r="A65" s="9" t="s">
        <v>42</v>
      </c>
      <c r="G65">
        <f>(G40/60)*(G62/100)</f>
        <v>29.291666666666671</v>
      </c>
      <c r="H65" t="s">
        <v>29</v>
      </c>
      <c r="I65" t="s">
        <v>44</v>
      </c>
    </row>
    <row r="67" spans="1:10" x14ac:dyDescent="0.25">
      <c r="A67" s="1" t="s">
        <v>47</v>
      </c>
    </row>
    <row r="68" spans="1:10" x14ac:dyDescent="0.25">
      <c r="A68" s="9" t="s">
        <v>32</v>
      </c>
      <c r="F68" s="2" t="s">
        <v>33</v>
      </c>
      <c r="G68" s="8">
        <v>0.24</v>
      </c>
      <c r="H68" t="s">
        <v>39</v>
      </c>
      <c r="I68" t="s">
        <v>59</v>
      </c>
    </row>
    <row r="69" spans="1:10" x14ac:dyDescent="0.25">
      <c r="A69" s="9" t="s">
        <v>34</v>
      </c>
      <c r="G69">
        <f>231.001</f>
        <v>231.001</v>
      </c>
      <c r="H69" t="s">
        <v>35</v>
      </c>
      <c r="J69" s="1"/>
    </row>
    <row r="70" spans="1:10" x14ac:dyDescent="0.25">
      <c r="A70" s="9" t="s">
        <v>37</v>
      </c>
      <c r="G70">
        <f>60*60*24</f>
        <v>86400</v>
      </c>
      <c r="H70" t="s">
        <v>38</v>
      </c>
    </row>
    <row r="71" spans="1:10" x14ac:dyDescent="0.25">
      <c r="A71" s="9" t="s">
        <v>41</v>
      </c>
      <c r="F71" s="2" t="s">
        <v>36</v>
      </c>
      <c r="G71" s="8">
        <v>3077</v>
      </c>
      <c r="H71" t="s">
        <v>78</v>
      </c>
      <c r="I71" t="s">
        <v>49</v>
      </c>
    </row>
    <row r="72" spans="1:10" x14ac:dyDescent="0.25">
      <c r="A72" s="1" t="s">
        <v>23</v>
      </c>
      <c r="B72" s="1"/>
      <c r="C72" s="1"/>
      <c r="D72" s="1"/>
      <c r="E72" s="1"/>
      <c r="F72" s="5" t="s">
        <v>24</v>
      </c>
      <c r="G72" s="6">
        <f>G73*8</f>
        <v>23.338536280663348</v>
      </c>
      <c r="H72" s="1" t="s">
        <v>25</v>
      </c>
    </row>
    <row r="73" spans="1:10" x14ac:dyDescent="0.25">
      <c r="A73" s="1" t="s">
        <v>30</v>
      </c>
      <c r="B73" s="1"/>
      <c r="C73" s="1"/>
      <c r="D73" s="1"/>
      <c r="E73" s="1"/>
      <c r="F73" s="5" t="s">
        <v>28</v>
      </c>
      <c r="G73" s="6">
        <f>(G68/G69/(G71/100))*60*60*24</f>
        <v>2.9173170350829185</v>
      </c>
      <c r="H73" s="1" t="s">
        <v>29</v>
      </c>
      <c r="I73" t="s">
        <v>48</v>
      </c>
    </row>
    <row r="74" spans="1:10" x14ac:dyDescent="0.25">
      <c r="A74" s="9" t="s">
        <v>42</v>
      </c>
      <c r="G74" s="4">
        <f>(G40/60)*(G71/100)</f>
        <v>128.20833333333334</v>
      </c>
      <c r="H74" t="s">
        <v>29</v>
      </c>
      <c r="I74" t="s">
        <v>50</v>
      </c>
    </row>
    <row r="76" spans="1:10" x14ac:dyDescent="0.25">
      <c r="A76" s="1" t="s">
        <v>52</v>
      </c>
      <c r="B76" s="1"/>
      <c r="C76" s="1"/>
      <c r="D76" s="1"/>
      <c r="E76" s="1"/>
      <c r="F76" s="5"/>
      <c r="G76" s="6"/>
      <c r="H76" s="1"/>
    </row>
    <row r="77" spans="1:10" x14ac:dyDescent="0.25">
      <c r="A77" s="9" t="s">
        <v>54</v>
      </c>
      <c r="B77" s="1"/>
      <c r="C77" s="1"/>
      <c r="D77" s="1"/>
      <c r="E77" s="1"/>
      <c r="F77" s="2" t="s">
        <v>56</v>
      </c>
      <c r="G77" s="10">
        <v>4</v>
      </c>
      <c r="H77" s="9" t="s">
        <v>57</v>
      </c>
      <c r="I77" t="s">
        <v>55</v>
      </c>
    </row>
    <row r="78" spans="1:10" x14ac:dyDescent="0.25">
      <c r="A78" s="9" t="s">
        <v>32</v>
      </c>
      <c r="F78" s="2" t="s">
        <v>33</v>
      </c>
      <c r="G78" s="8">
        <f>G68</f>
        <v>0.24</v>
      </c>
      <c r="H78" t="s">
        <v>39</v>
      </c>
      <c r="I78" t="s">
        <v>59</v>
      </c>
    </row>
    <row r="79" spans="1:10" x14ac:dyDescent="0.25">
      <c r="A79" s="1" t="s">
        <v>23</v>
      </c>
      <c r="F79" s="5" t="s">
        <v>24</v>
      </c>
      <c r="G79" s="6">
        <f>G80*8</f>
        <v>0.57719807850759663</v>
      </c>
      <c r="H79" s="1" t="s">
        <v>25</v>
      </c>
    </row>
    <row r="80" spans="1:10" x14ac:dyDescent="0.25">
      <c r="A80" s="1" t="s">
        <v>30</v>
      </c>
      <c r="B80" s="1"/>
      <c r="C80" s="1"/>
      <c r="D80" s="1"/>
      <c r="E80" s="1"/>
      <c r="F80" s="5" t="s">
        <v>28</v>
      </c>
      <c r="G80" s="6">
        <f>G77/G78/G69</f>
        <v>7.2149759813449579E-2</v>
      </c>
      <c r="H80" s="1" t="s">
        <v>29</v>
      </c>
      <c r="I80" t="s">
        <v>60</v>
      </c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64513" r:id="rId4">
          <objectPr defaultSize="0" autoPict="0" r:id="rId5">
            <anchor moveWithCells="1">
              <from>
                <xdr:col>9</xdr:col>
                <xdr:colOff>76200</xdr:colOff>
                <xdr:row>62</xdr:row>
                <xdr:rowOff>19050</xdr:rowOff>
              </from>
              <to>
                <xdr:col>11</xdr:col>
                <xdr:colOff>57150</xdr:colOff>
                <xdr:row>68</xdr:row>
                <xdr:rowOff>28575</xdr:rowOff>
              </to>
            </anchor>
          </objectPr>
        </oleObject>
      </mc:Choice>
      <mc:Fallback>
        <oleObject progId="Equation.3" shapeId="64513" r:id="rId4"/>
      </mc:Fallback>
    </mc:AlternateContent>
    <mc:AlternateContent xmlns:mc="http://schemas.openxmlformats.org/markup-compatibility/2006">
      <mc:Choice Requires="x14">
        <oleObject progId="Equation.3" shapeId="64514" r:id="rId6">
          <objectPr defaultSize="0" autoPict="0" r:id="rId7">
            <anchor moveWithCells="1">
              <from>
                <xdr:col>8</xdr:col>
                <xdr:colOff>161925</xdr:colOff>
                <xdr:row>6</xdr:row>
                <xdr:rowOff>9525</xdr:rowOff>
              </from>
              <to>
                <xdr:col>10</xdr:col>
                <xdr:colOff>285750</xdr:colOff>
                <xdr:row>8</xdr:row>
                <xdr:rowOff>19050</xdr:rowOff>
              </to>
            </anchor>
          </objectPr>
        </oleObject>
      </mc:Choice>
      <mc:Fallback>
        <oleObject progId="Equation.3" shapeId="64514" r:id="rId6"/>
      </mc:Fallback>
    </mc:AlternateContent>
    <mc:AlternateContent xmlns:mc="http://schemas.openxmlformats.org/markup-compatibility/2006">
      <mc:Choice Requires="x14">
        <oleObject progId="Equation.3" shapeId="64515" r:id="rId8">
          <objectPr defaultSize="0" autoPict="0" r:id="rId9">
            <anchor moveWithCells="1">
              <from>
                <xdr:col>8</xdr:col>
                <xdr:colOff>161925</xdr:colOff>
                <xdr:row>27</xdr:row>
                <xdr:rowOff>19050</xdr:rowOff>
              </from>
              <to>
                <xdr:col>10</xdr:col>
                <xdr:colOff>704850</xdr:colOff>
                <xdr:row>29</xdr:row>
                <xdr:rowOff>28575</xdr:rowOff>
              </to>
            </anchor>
          </objectPr>
        </oleObject>
      </mc:Choice>
      <mc:Fallback>
        <oleObject progId="Equation.3" shapeId="64515" r:id="rId8"/>
      </mc:Fallback>
    </mc:AlternateContent>
    <mc:AlternateContent xmlns:mc="http://schemas.openxmlformats.org/markup-compatibility/2006">
      <mc:Choice Requires="x14">
        <oleObject progId="Equation.3" shapeId="64516" r:id="rId10">
          <objectPr defaultSize="0" autoPict="0" r:id="rId11">
            <anchor moveWithCells="1">
              <from>
                <xdr:col>8</xdr:col>
                <xdr:colOff>133350</xdr:colOff>
                <xdr:row>12</xdr:row>
                <xdr:rowOff>0</xdr:rowOff>
              </from>
              <to>
                <xdr:col>14</xdr:col>
                <xdr:colOff>180975</xdr:colOff>
                <xdr:row>14</xdr:row>
                <xdr:rowOff>38100</xdr:rowOff>
              </to>
            </anchor>
          </objectPr>
        </oleObject>
      </mc:Choice>
      <mc:Fallback>
        <oleObject progId="Equation.3" shapeId="64516" r:id="rId10"/>
      </mc:Fallback>
    </mc:AlternateContent>
    <mc:AlternateContent xmlns:mc="http://schemas.openxmlformats.org/markup-compatibility/2006">
      <mc:Choice Requires="x14">
        <oleObject progId="Equation.3" shapeId="64517" r:id="rId12">
          <objectPr defaultSize="0" autoPict="0" r:id="rId13">
            <anchor moveWithCells="1">
              <from>
                <xdr:col>8</xdr:col>
                <xdr:colOff>142875</xdr:colOff>
                <xdr:row>16</xdr:row>
                <xdr:rowOff>95250</xdr:rowOff>
              </from>
              <to>
                <xdr:col>14</xdr:col>
                <xdr:colOff>257175</xdr:colOff>
                <xdr:row>18</xdr:row>
                <xdr:rowOff>133350</xdr:rowOff>
              </to>
            </anchor>
          </objectPr>
        </oleObject>
      </mc:Choice>
      <mc:Fallback>
        <oleObject progId="Equation.3" shapeId="64517" r:id="rId12"/>
      </mc:Fallback>
    </mc:AlternateContent>
    <mc:AlternateContent xmlns:mc="http://schemas.openxmlformats.org/markup-compatibility/2006">
      <mc:Choice Requires="x14">
        <oleObject progId="Equation.3" shapeId="64518" r:id="rId14">
          <objectPr defaultSize="0" autoPict="0" r:id="rId15">
            <anchor moveWithCells="1">
              <from>
                <xdr:col>8</xdr:col>
                <xdr:colOff>161925</xdr:colOff>
                <xdr:row>30</xdr:row>
                <xdr:rowOff>9525</xdr:rowOff>
              </from>
              <to>
                <xdr:col>11</xdr:col>
                <xdr:colOff>304800</xdr:colOff>
                <xdr:row>32</xdr:row>
                <xdr:rowOff>47625</xdr:rowOff>
              </to>
            </anchor>
          </objectPr>
        </oleObject>
      </mc:Choice>
      <mc:Fallback>
        <oleObject progId="Equation.3" shapeId="64518" r:id="rId1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/>
  <dimension ref="A1:J80"/>
  <sheetViews>
    <sheetView zoomScaleNormal="100" workbookViewId="0">
      <selection activeCell="P43" sqref="P43"/>
    </sheetView>
  </sheetViews>
  <sheetFormatPr defaultRowHeight="15" x14ac:dyDescent="0.25"/>
  <cols>
    <col min="6" max="6" width="9.140625" style="2"/>
    <col min="11" max="11" width="12" bestFit="1" customWidth="1"/>
  </cols>
  <sheetData>
    <row r="1" spans="1:9" x14ac:dyDescent="0.25">
      <c r="A1" s="1" t="s">
        <v>0</v>
      </c>
      <c r="H1" t="s">
        <v>51</v>
      </c>
    </row>
    <row r="3" spans="1:9" x14ac:dyDescent="0.25">
      <c r="A3" s="1" t="s">
        <v>17</v>
      </c>
    </row>
    <row r="4" spans="1:9" x14ac:dyDescent="0.25">
      <c r="A4" s="1"/>
    </row>
    <row r="5" spans="1:9" x14ac:dyDescent="0.25">
      <c r="A5" s="1" t="s">
        <v>147</v>
      </c>
    </row>
    <row r="6" spans="1:9" x14ac:dyDescent="0.25">
      <c r="A6" s="1" t="s">
        <v>46</v>
      </c>
    </row>
    <row r="7" spans="1:9" x14ac:dyDescent="0.25">
      <c r="A7" s="9" t="s">
        <v>145</v>
      </c>
      <c r="F7" s="2" t="s">
        <v>142</v>
      </c>
      <c r="G7" s="8">
        <v>4000</v>
      </c>
      <c r="H7" t="s">
        <v>143</v>
      </c>
    </row>
    <row r="8" spans="1:9" x14ac:dyDescent="0.25">
      <c r="A8" s="9" t="s">
        <v>144</v>
      </c>
      <c r="F8" s="2" t="s">
        <v>27</v>
      </c>
      <c r="G8" s="8">
        <v>10000</v>
      </c>
    </row>
    <row r="9" spans="1:9" x14ac:dyDescent="0.25">
      <c r="A9" s="1" t="s">
        <v>23</v>
      </c>
      <c r="B9" s="1"/>
      <c r="C9" s="1"/>
      <c r="D9" s="1"/>
      <c r="E9" s="1"/>
      <c r="F9" s="5" t="s">
        <v>24</v>
      </c>
      <c r="G9" s="6">
        <f>G7*8*24/G8</f>
        <v>76.8</v>
      </c>
      <c r="H9" s="1" t="s">
        <v>25</v>
      </c>
    </row>
    <row r="10" spans="1:9" x14ac:dyDescent="0.25">
      <c r="A10" s="1" t="s">
        <v>30</v>
      </c>
      <c r="B10" s="1"/>
      <c r="C10" s="1"/>
      <c r="D10" s="1"/>
      <c r="E10" s="1"/>
      <c r="F10" s="5" t="s">
        <v>28</v>
      </c>
      <c r="G10" s="6">
        <f>CONVERT(G9,"us_pt","gal")</f>
        <v>9.6</v>
      </c>
      <c r="H10" s="1" t="s">
        <v>29</v>
      </c>
    </row>
    <row r="11" spans="1:9" x14ac:dyDescent="0.25">
      <c r="A11" s="1"/>
    </row>
    <row r="12" spans="1:9" x14ac:dyDescent="0.25">
      <c r="A12" s="1" t="s">
        <v>146</v>
      </c>
    </row>
    <row r="13" spans="1:9" x14ac:dyDescent="0.25">
      <c r="A13" t="s">
        <v>1</v>
      </c>
      <c r="F13" s="2" t="s">
        <v>2</v>
      </c>
      <c r="G13" s="7">
        <v>18</v>
      </c>
      <c r="H13" t="s">
        <v>3</v>
      </c>
    </row>
    <row r="14" spans="1:9" x14ac:dyDescent="0.25">
      <c r="A14" t="s">
        <v>4</v>
      </c>
      <c r="F14" s="2" t="s">
        <v>5</v>
      </c>
      <c r="G14" s="8">
        <v>20</v>
      </c>
      <c r="H14" t="s">
        <v>3</v>
      </c>
    </row>
    <row r="15" spans="1:9" x14ac:dyDescent="0.25">
      <c r="A15" t="s">
        <v>6</v>
      </c>
      <c r="F15" s="2" t="s">
        <v>7</v>
      </c>
      <c r="G15" s="8">
        <v>250</v>
      </c>
      <c r="H15" t="s">
        <v>8</v>
      </c>
    </row>
    <row r="16" spans="1:9" x14ac:dyDescent="0.25">
      <c r="A16" t="s">
        <v>70</v>
      </c>
      <c r="F16" s="2" t="s">
        <v>18</v>
      </c>
      <c r="G16" s="8">
        <v>2</v>
      </c>
      <c r="H16" t="s">
        <v>19</v>
      </c>
      <c r="I16" t="s">
        <v>69</v>
      </c>
    </row>
    <row r="17" spans="1:8" x14ac:dyDescent="0.25">
      <c r="A17" t="s">
        <v>26</v>
      </c>
      <c r="F17" s="2" t="s">
        <v>149</v>
      </c>
      <c r="G17" s="8">
        <v>12</v>
      </c>
      <c r="H17" t="s">
        <v>31</v>
      </c>
    </row>
    <row r="18" spans="1:8" x14ac:dyDescent="0.25">
      <c r="A18" t="s">
        <v>9</v>
      </c>
      <c r="F18" s="2" t="s">
        <v>10</v>
      </c>
      <c r="G18">
        <v>2E-3</v>
      </c>
      <c r="H18" t="s">
        <v>3</v>
      </c>
    </row>
    <row r="19" spans="1:8" x14ac:dyDescent="0.25">
      <c r="D19" t="s">
        <v>11</v>
      </c>
      <c r="F19" s="2" t="s">
        <v>10</v>
      </c>
      <c r="G19">
        <f>G18*1000</f>
        <v>2</v>
      </c>
      <c r="H19" t="s">
        <v>13</v>
      </c>
    </row>
    <row r="20" spans="1:8" x14ac:dyDescent="0.25">
      <c r="D20" t="s">
        <v>11</v>
      </c>
      <c r="F20" s="2" t="s">
        <v>10</v>
      </c>
      <c r="G20">
        <f>G18/12</f>
        <v>1.6666666666666666E-4</v>
      </c>
      <c r="H20" t="s">
        <v>12</v>
      </c>
    </row>
    <row r="21" spans="1:8" x14ac:dyDescent="0.25">
      <c r="A21" t="s">
        <v>14</v>
      </c>
      <c r="F21" s="2" t="s">
        <v>15</v>
      </c>
      <c r="G21" s="3">
        <v>2000000</v>
      </c>
      <c r="H21" t="s">
        <v>16</v>
      </c>
    </row>
    <row r="22" spans="1:8" x14ac:dyDescent="0.25">
      <c r="A22" t="s">
        <v>20</v>
      </c>
      <c r="G22">
        <v>8</v>
      </c>
      <c r="H22" t="s">
        <v>22</v>
      </c>
    </row>
    <row r="23" spans="1:8" x14ac:dyDescent="0.25">
      <c r="A23" s="1" t="s">
        <v>23</v>
      </c>
      <c r="B23" s="1"/>
      <c r="C23" s="1"/>
      <c r="D23" s="1"/>
      <c r="E23" s="1"/>
      <c r="F23" s="5" t="s">
        <v>24</v>
      </c>
      <c r="G23" s="6">
        <f>PI()*G13*G14*G15*G16*G17*60*24/(144*G21)</f>
        <v>33.929200658769766</v>
      </c>
      <c r="H23" s="1" t="s">
        <v>25</v>
      </c>
    </row>
    <row r="24" spans="1:8" x14ac:dyDescent="0.25">
      <c r="A24" s="1" t="s">
        <v>30</v>
      </c>
      <c r="B24" s="1"/>
      <c r="C24" s="1"/>
      <c r="D24" s="1"/>
      <c r="E24" s="1"/>
      <c r="F24" s="5" t="s">
        <v>28</v>
      </c>
      <c r="G24" s="6">
        <f>PI()*G13*G14*G15*G16*G17*60*24/(144*G21*G22)</f>
        <v>4.2411500823462207</v>
      </c>
      <c r="H24" s="1" t="s">
        <v>29</v>
      </c>
    </row>
    <row r="25" spans="1:8" x14ac:dyDescent="0.25">
      <c r="A25" s="1"/>
      <c r="B25" s="1"/>
      <c r="C25" s="1"/>
      <c r="D25" s="1"/>
      <c r="E25" s="1"/>
      <c r="F25" s="5"/>
      <c r="G25" s="6"/>
      <c r="H25" s="1"/>
    </row>
    <row r="26" spans="1:8" x14ac:dyDescent="0.25">
      <c r="A26" s="1" t="s">
        <v>147</v>
      </c>
      <c r="B26" s="1"/>
      <c r="C26" s="1"/>
      <c r="D26" s="1"/>
      <c r="E26" s="1"/>
      <c r="F26" s="5"/>
      <c r="G26" s="6"/>
      <c r="H26" s="1"/>
    </row>
    <row r="27" spans="1:8" x14ac:dyDescent="0.25">
      <c r="A27" s="1" t="s">
        <v>47</v>
      </c>
    </row>
    <row r="28" spans="1:8" x14ac:dyDescent="0.25">
      <c r="A28" t="s">
        <v>1</v>
      </c>
      <c r="F28" s="2" t="s">
        <v>2</v>
      </c>
      <c r="G28" s="7">
        <v>19</v>
      </c>
      <c r="H28" t="s">
        <v>3</v>
      </c>
    </row>
    <row r="29" spans="1:8" x14ac:dyDescent="0.25">
      <c r="A29" t="s">
        <v>4</v>
      </c>
      <c r="F29" s="2" t="s">
        <v>5</v>
      </c>
      <c r="G29" s="8">
        <v>20</v>
      </c>
      <c r="H29" t="s">
        <v>3</v>
      </c>
    </row>
    <row r="30" spans="1:8" x14ac:dyDescent="0.25">
      <c r="A30" t="s">
        <v>6</v>
      </c>
      <c r="F30" s="2" t="s">
        <v>7</v>
      </c>
      <c r="G30" s="8">
        <v>250</v>
      </c>
      <c r="H30" t="s">
        <v>8</v>
      </c>
    </row>
    <row r="31" spans="1:8" x14ac:dyDescent="0.25">
      <c r="A31" t="s">
        <v>26</v>
      </c>
      <c r="F31" s="2" t="s">
        <v>149</v>
      </c>
      <c r="G31" s="8">
        <v>4</v>
      </c>
      <c r="H31" t="s">
        <v>31</v>
      </c>
    </row>
    <row r="32" spans="1:8" x14ac:dyDescent="0.25">
      <c r="A32" t="s">
        <v>148</v>
      </c>
      <c r="F32" s="2" t="s">
        <v>27</v>
      </c>
      <c r="G32" s="8">
        <f>1/(PI()*2*60*24/(12*12*2000000))</f>
        <v>31830.988618379073</v>
      </c>
    </row>
    <row r="33" spans="1:9" x14ac:dyDescent="0.25">
      <c r="A33" s="1" t="s">
        <v>23</v>
      </c>
      <c r="B33" s="1"/>
      <c r="C33" s="1"/>
      <c r="D33" s="1"/>
      <c r="E33" s="1"/>
      <c r="F33" s="5" t="s">
        <v>24</v>
      </c>
      <c r="G33" s="6">
        <f>G28*G29*G30*G31/G32</f>
        <v>11.938052083641212</v>
      </c>
      <c r="H33" s="1" t="s">
        <v>25</v>
      </c>
    </row>
    <row r="34" spans="1:9" x14ac:dyDescent="0.25">
      <c r="A34" s="1" t="s">
        <v>30</v>
      </c>
      <c r="B34" s="1"/>
      <c r="C34" s="1"/>
      <c r="D34" s="1"/>
      <c r="E34" s="1"/>
      <c r="F34" s="5" t="s">
        <v>28</v>
      </c>
      <c r="G34" s="6">
        <f>CONVERT(G33,"us_pt","gal")</f>
        <v>1.4922565104551515</v>
      </c>
      <c r="H34" s="1" t="s">
        <v>29</v>
      </c>
    </row>
    <row r="35" spans="1:9" x14ac:dyDescent="0.25">
      <c r="A35" s="1"/>
      <c r="B35" s="1"/>
      <c r="C35" s="1"/>
      <c r="D35" s="1"/>
      <c r="E35" s="1"/>
      <c r="F35" s="5"/>
      <c r="G35" s="6"/>
      <c r="H35" s="1"/>
    </row>
    <row r="36" spans="1:9" x14ac:dyDescent="0.25">
      <c r="A36" s="1" t="s">
        <v>146</v>
      </c>
      <c r="B36" s="1"/>
      <c r="C36" s="1"/>
      <c r="D36" s="1"/>
      <c r="E36" s="1"/>
      <c r="F36" s="5"/>
      <c r="G36" s="6"/>
      <c r="H36" s="1"/>
    </row>
    <row r="37" spans="1:9" x14ac:dyDescent="0.25">
      <c r="A37" s="1" t="s">
        <v>47</v>
      </c>
    </row>
    <row r="38" spans="1:9" x14ac:dyDescent="0.25">
      <c r="A38" t="s">
        <v>1</v>
      </c>
      <c r="F38" s="2" t="s">
        <v>2</v>
      </c>
      <c r="G38" s="7">
        <f>G28</f>
        <v>19</v>
      </c>
      <c r="H38" t="s">
        <v>3</v>
      </c>
    </row>
    <row r="39" spans="1:9" x14ac:dyDescent="0.25">
      <c r="A39" t="s">
        <v>4</v>
      </c>
      <c r="F39" s="2" t="s">
        <v>5</v>
      </c>
      <c r="G39" s="8">
        <f>G29</f>
        <v>20</v>
      </c>
      <c r="H39" t="s">
        <v>3</v>
      </c>
    </row>
    <row r="40" spans="1:9" x14ac:dyDescent="0.25">
      <c r="A40" t="s">
        <v>6</v>
      </c>
      <c r="F40" s="2" t="s">
        <v>7</v>
      </c>
      <c r="G40" s="8">
        <f>G30</f>
        <v>250</v>
      </c>
      <c r="H40" t="s">
        <v>8</v>
      </c>
    </row>
    <row r="41" spans="1:9" x14ac:dyDescent="0.25">
      <c r="A41" t="s">
        <v>70</v>
      </c>
      <c r="F41" s="2" t="s">
        <v>18</v>
      </c>
      <c r="G41" s="8">
        <v>2</v>
      </c>
      <c r="H41" t="s">
        <v>19</v>
      </c>
      <c r="I41" t="s">
        <v>69</v>
      </c>
    </row>
    <row r="42" spans="1:9" x14ac:dyDescent="0.25">
      <c r="A42" t="s">
        <v>26</v>
      </c>
      <c r="F42" s="2" t="s">
        <v>27</v>
      </c>
      <c r="G42" s="8">
        <f>G31</f>
        <v>4</v>
      </c>
      <c r="H42" t="s">
        <v>31</v>
      </c>
    </row>
    <row r="43" spans="1:9" x14ac:dyDescent="0.25">
      <c r="A43" t="s">
        <v>9</v>
      </c>
      <c r="F43" s="2" t="s">
        <v>10</v>
      </c>
      <c r="G43">
        <v>2E-3</v>
      </c>
      <c r="H43" t="s">
        <v>3</v>
      </c>
    </row>
    <row r="44" spans="1:9" x14ac:dyDescent="0.25">
      <c r="D44" t="s">
        <v>11</v>
      </c>
      <c r="F44" s="2" t="s">
        <v>10</v>
      </c>
      <c r="G44">
        <f>G43*1000</f>
        <v>2</v>
      </c>
      <c r="H44" t="s">
        <v>13</v>
      </c>
    </row>
    <row r="45" spans="1:9" x14ac:dyDescent="0.25">
      <c r="D45" t="s">
        <v>11</v>
      </c>
      <c r="F45" s="2" t="s">
        <v>10</v>
      </c>
      <c r="G45">
        <f>G43/12</f>
        <v>1.6666666666666666E-4</v>
      </c>
      <c r="H45" t="s">
        <v>12</v>
      </c>
    </row>
    <row r="46" spans="1:9" x14ac:dyDescent="0.25">
      <c r="A46" t="s">
        <v>14</v>
      </c>
      <c r="F46" s="2" t="s">
        <v>15</v>
      </c>
      <c r="G46" s="3">
        <v>2000000</v>
      </c>
      <c r="H46" t="s">
        <v>16</v>
      </c>
    </row>
    <row r="47" spans="1:9" x14ac:dyDescent="0.25">
      <c r="A47" t="s">
        <v>20</v>
      </c>
      <c r="F47" s="2" t="s">
        <v>21</v>
      </c>
      <c r="G47">
        <v>8</v>
      </c>
      <c r="H47" t="s">
        <v>22</v>
      </c>
    </row>
    <row r="48" spans="1:9" x14ac:dyDescent="0.25">
      <c r="A48" s="1" t="s">
        <v>23</v>
      </c>
      <c r="B48" s="1"/>
      <c r="C48" s="1"/>
      <c r="D48" s="1"/>
      <c r="E48" s="1"/>
      <c r="F48" s="5" t="s">
        <v>24</v>
      </c>
      <c r="G48" s="6">
        <f>PI()*G38*G39*G40*G41*G42*60*24/(144*G46)</f>
        <v>11.938052083641214</v>
      </c>
      <c r="H48" s="1" t="s">
        <v>25</v>
      </c>
    </row>
    <row r="49" spans="1:10" x14ac:dyDescent="0.25">
      <c r="A49" s="1" t="s">
        <v>30</v>
      </c>
      <c r="B49" s="1"/>
      <c r="C49" s="1"/>
      <c r="D49" s="1"/>
      <c r="E49" s="1"/>
      <c r="F49" s="5" t="s">
        <v>28</v>
      </c>
      <c r="G49" s="6">
        <f>PI()*G38*G39*G40*G41*G42*60*24/(144*G46*G47)</f>
        <v>1.4922565104551517</v>
      </c>
      <c r="H49" s="1" t="s">
        <v>29</v>
      </c>
    </row>
    <row r="50" spans="1:10" x14ac:dyDescent="0.25">
      <c r="A50" s="1"/>
      <c r="B50" s="1"/>
      <c r="C50" s="1"/>
      <c r="D50" s="1"/>
      <c r="E50" s="1"/>
      <c r="F50" s="5"/>
      <c r="G50" s="6"/>
      <c r="H50" s="1"/>
    </row>
    <row r="51" spans="1:10" x14ac:dyDescent="0.25">
      <c r="A51" s="1" t="s">
        <v>146</v>
      </c>
      <c r="B51" s="1"/>
      <c r="C51" s="1"/>
      <c r="D51" s="1"/>
      <c r="E51" s="1"/>
      <c r="F51" s="5"/>
      <c r="G51" s="6"/>
      <c r="H51" s="1"/>
    </row>
    <row r="52" spans="1:10" x14ac:dyDescent="0.25">
      <c r="A52" s="1" t="s">
        <v>52</v>
      </c>
      <c r="B52" s="1"/>
      <c r="C52" s="1"/>
      <c r="D52" s="1"/>
      <c r="E52" s="1"/>
      <c r="F52" s="5"/>
      <c r="G52" s="6"/>
      <c r="H52" s="1"/>
    </row>
    <row r="53" spans="1:10" x14ac:dyDescent="0.25">
      <c r="A53" s="9" t="s">
        <v>53</v>
      </c>
      <c r="B53" s="1"/>
      <c r="C53" s="1"/>
      <c r="D53" s="1"/>
      <c r="E53" s="1"/>
      <c r="F53" s="2" t="s">
        <v>33</v>
      </c>
      <c r="G53" s="10">
        <v>4</v>
      </c>
      <c r="H53" s="9" t="s">
        <v>3</v>
      </c>
    </row>
    <row r="54" spans="1:10" x14ac:dyDescent="0.25">
      <c r="A54" s="1" t="s">
        <v>23</v>
      </c>
      <c r="F54" s="5" t="s">
        <v>24</v>
      </c>
      <c r="G54" s="1">
        <f>IF(G53=1.125,0.9,IF(G53=1.5,1.25,IF(G53=2,1.5,IF(G53=2.5,1.75,1.75))))</f>
        <v>1.75</v>
      </c>
      <c r="H54" s="1" t="s">
        <v>25</v>
      </c>
    </row>
    <row r="55" spans="1:10" x14ac:dyDescent="0.25">
      <c r="A55" s="1" t="s">
        <v>30</v>
      </c>
      <c r="B55" s="1"/>
      <c r="C55" s="1"/>
      <c r="D55" s="1"/>
      <c r="E55" s="1"/>
      <c r="F55" s="5" t="s">
        <v>28</v>
      </c>
      <c r="G55" s="6">
        <f>G54/8</f>
        <v>0.21875</v>
      </c>
      <c r="H55" s="1" t="s">
        <v>29</v>
      </c>
    </row>
    <row r="56" spans="1:10" x14ac:dyDescent="0.25">
      <c r="A56" s="1"/>
      <c r="B56" s="1"/>
      <c r="C56" s="1"/>
      <c r="D56" s="1"/>
      <c r="E56" s="1"/>
      <c r="F56" s="5"/>
      <c r="G56" s="6"/>
      <c r="H56" s="1"/>
    </row>
    <row r="57" spans="1:10" x14ac:dyDescent="0.25">
      <c r="A57" s="1" t="s">
        <v>40</v>
      </c>
    </row>
    <row r="58" spans="1:10" x14ac:dyDescent="0.25">
      <c r="A58" s="1" t="s">
        <v>46</v>
      </c>
    </row>
    <row r="59" spans="1:10" x14ac:dyDescent="0.25">
      <c r="A59" s="9" t="s">
        <v>32</v>
      </c>
      <c r="F59" s="2" t="s">
        <v>33</v>
      </c>
      <c r="G59" s="8">
        <v>0.24</v>
      </c>
      <c r="H59" t="s">
        <v>39</v>
      </c>
      <c r="I59" t="s">
        <v>58</v>
      </c>
    </row>
    <row r="60" spans="1:10" x14ac:dyDescent="0.25">
      <c r="A60" s="9" t="s">
        <v>34</v>
      </c>
      <c r="G60">
        <f>231.001</f>
        <v>231.001</v>
      </c>
      <c r="H60" t="s">
        <v>35</v>
      </c>
      <c r="J60" s="1"/>
    </row>
    <row r="61" spans="1:10" x14ac:dyDescent="0.25">
      <c r="A61" s="9" t="s">
        <v>37</v>
      </c>
      <c r="G61">
        <f>60*60*24</f>
        <v>86400</v>
      </c>
      <c r="H61" t="s">
        <v>38</v>
      </c>
    </row>
    <row r="62" spans="1:10" x14ac:dyDescent="0.25">
      <c r="A62" s="9" t="s">
        <v>41</v>
      </c>
      <c r="F62" s="2" t="s">
        <v>36</v>
      </c>
      <c r="G62" s="8">
        <v>703</v>
      </c>
      <c r="H62" t="s">
        <v>78</v>
      </c>
      <c r="I62" t="s">
        <v>45</v>
      </c>
    </row>
    <row r="63" spans="1:10" x14ac:dyDescent="0.25">
      <c r="A63" s="1" t="s">
        <v>23</v>
      </c>
      <c r="B63" s="1"/>
      <c r="C63" s="1"/>
      <c r="D63" s="1"/>
      <c r="E63" s="1"/>
      <c r="F63" s="5" t="s">
        <v>24</v>
      </c>
      <c r="G63" s="6">
        <f>G64*8</f>
        <v>102.15174414737004</v>
      </c>
      <c r="H63" s="1" t="s">
        <v>25</v>
      </c>
    </row>
    <row r="64" spans="1:10" x14ac:dyDescent="0.25">
      <c r="A64" s="1" t="s">
        <v>30</v>
      </c>
      <c r="B64" s="1"/>
      <c r="C64" s="1"/>
      <c r="D64" s="1"/>
      <c r="E64" s="1"/>
      <c r="F64" s="5" t="s">
        <v>28</v>
      </c>
      <c r="G64" s="6">
        <f>(G59/G60/(G62/100))*60*60*24</f>
        <v>12.768968018421255</v>
      </c>
      <c r="H64" s="1" t="s">
        <v>29</v>
      </c>
      <c r="I64" t="s">
        <v>43</v>
      </c>
    </row>
    <row r="65" spans="1:10" x14ac:dyDescent="0.25">
      <c r="A65" s="9" t="s">
        <v>42</v>
      </c>
      <c r="G65">
        <f>(G40/60)*(G62/100)</f>
        <v>29.291666666666671</v>
      </c>
      <c r="H65" t="s">
        <v>29</v>
      </c>
      <c r="I65" t="s">
        <v>44</v>
      </c>
    </row>
    <row r="67" spans="1:10" x14ac:dyDescent="0.25">
      <c r="A67" s="1" t="s">
        <v>47</v>
      </c>
    </row>
    <row r="68" spans="1:10" x14ac:dyDescent="0.25">
      <c r="A68" s="9" t="s">
        <v>32</v>
      </c>
      <c r="F68" s="2" t="s">
        <v>33</v>
      </c>
      <c r="G68" s="8">
        <v>0.24</v>
      </c>
      <c r="H68" t="s">
        <v>39</v>
      </c>
      <c r="I68" t="s">
        <v>59</v>
      </c>
    </row>
    <row r="69" spans="1:10" x14ac:dyDescent="0.25">
      <c r="A69" s="9" t="s">
        <v>34</v>
      </c>
      <c r="G69">
        <f>231.001</f>
        <v>231.001</v>
      </c>
      <c r="H69" t="s">
        <v>35</v>
      </c>
      <c r="J69" s="1"/>
    </row>
    <row r="70" spans="1:10" x14ac:dyDescent="0.25">
      <c r="A70" s="9" t="s">
        <v>37</v>
      </c>
      <c r="G70">
        <f>60*60*24</f>
        <v>86400</v>
      </c>
      <c r="H70" t="s">
        <v>38</v>
      </c>
    </row>
    <row r="71" spans="1:10" x14ac:dyDescent="0.25">
      <c r="A71" s="9" t="s">
        <v>41</v>
      </c>
      <c r="F71" s="2" t="s">
        <v>36</v>
      </c>
      <c r="G71" s="8">
        <v>3077</v>
      </c>
      <c r="H71" t="s">
        <v>78</v>
      </c>
      <c r="I71" t="s">
        <v>49</v>
      </c>
    </row>
    <row r="72" spans="1:10" x14ac:dyDescent="0.25">
      <c r="A72" s="1" t="s">
        <v>23</v>
      </c>
      <c r="B72" s="1"/>
      <c r="C72" s="1"/>
      <c r="D72" s="1"/>
      <c r="E72" s="1"/>
      <c r="F72" s="5" t="s">
        <v>24</v>
      </c>
      <c r="G72" s="6">
        <f>G73*8</f>
        <v>23.338536280663348</v>
      </c>
      <c r="H72" s="1" t="s">
        <v>25</v>
      </c>
    </row>
    <row r="73" spans="1:10" x14ac:dyDescent="0.25">
      <c r="A73" s="1" t="s">
        <v>30</v>
      </c>
      <c r="B73" s="1"/>
      <c r="C73" s="1"/>
      <c r="D73" s="1"/>
      <c r="E73" s="1"/>
      <c r="F73" s="5" t="s">
        <v>28</v>
      </c>
      <c r="G73" s="6">
        <f>(G68/G69/(G71/100))*60*60*24</f>
        <v>2.9173170350829185</v>
      </c>
      <c r="H73" s="1" t="s">
        <v>29</v>
      </c>
      <c r="I73" t="s">
        <v>48</v>
      </c>
    </row>
    <row r="74" spans="1:10" x14ac:dyDescent="0.25">
      <c r="A74" s="9" t="s">
        <v>42</v>
      </c>
      <c r="G74" s="4">
        <f>(G40/60)*(G71/100)</f>
        <v>128.20833333333334</v>
      </c>
      <c r="H74" t="s">
        <v>29</v>
      </c>
      <c r="I74" t="s">
        <v>50</v>
      </c>
    </row>
    <row r="76" spans="1:10" x14ac:dyDescent="0.25">
      <c r="A76" s="1" t="s">
        <v>52</v>
      </c>
      <c r="B76" s="1"/>
      <c r="C76" s="1"/>
      <c r="D76" s="1"/>
      <c r="E76" s="1"/>
      <c r="F76" s="5"/>
      <c r="G76" s="6"/>
      <c r="H76" s="1"/>
    </row>
    <row r="77" spans="1:10" x14ac:dyDescent="0.25">
      <c r="A77" s="9" t="s">
        <v>54</v>
      </c>
      <c r="B77" s="1"/>
      <c r="C77" s="1"/>
      <c r="D77" s="1"/>
      <c r="E77" s="1"/>
      <c r="F77" s="2" t="s">
        <v>56</v>
      </c>
      <c r="G77" s="10">
        <v>5</v>
      </c>
      <c r="H77" s="9" t="s">
        <v>57</v>
      </c>
      <c r="I77" t="s">
        <v>55</v>
      </c>
    </row>
    <row r="78" spans="1:10" x14ac:dyDescent="0.25">
      <c r="A78" s="9" t="s">
        <v>32</v>
      </c>
      <c r="F78" s="2" t="s">
        <v>33</v>
      </c>
      <c r="G78" s="8">
        <f>G68</f>
        <v>0.24</v>
      </c>
      <c r="H78" t="s">
        <v>39</v>
      </c>
      <c r="I78" t="s">
        <v>59</v>
      </c>
    </row>
    <row r="79" spans="1:10" x14ac:dyDescent="0.25">
      <c r="A79" s="1" t="s">
        <v>23</v>
      </c>
      <c r="F79" s="5" t="s">
        <v>24</v>
      </c>
      <c r="G79" s="6">
        <f>G80*8</f>
        <v>0.72149759813449588</v>
      </c>
      <c r="H79" s="1" t="s">
        <v>25</v>
      </c>
    </row>
    <row r="80" spans="1:10" x14ac:dyDescent="0.25">
      <c r="A80" s="1" t="s">
        <v>30</v>
      </c>
      <c r="B80" s="1"/>
      <c r="C80" s="1"/>
      <c r="D80" s="1"/>
      <c r="E80" s="1"/>
      <c r="F80" s="5" t="s">
        <v>28</v>
      </c>
      <c r="G80" s="6">
        <f>G77/G78/G69</f>
        <v>9.0187199766811985E-2</v>
      </c>
      <c r="H80" s="1" t="s">
        <v>29</v>
      </c>
      <c r="I80" t="s">
        <v>60</v>
      </c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63489" r:id="rId4">
          <objectPr defaultSize="0" autoPict="0" r:id="rId5">
            <anchor moveWithCells="1">
              <from>
                <xdr:col>9</xdr:col>
                <xdr:colOff>76200</xdr:colOff>
                <xdr:row>62</xdr:row>
                <xdr:rowOff>19050</xdr:rowOff>
              </from>
              <to>
                <xdr:col>11</xdr:col>
                <xdr:colOff>57150</xdr:colOff>
                <xdr:row>68</xdr:row>
                <xdr:rowOff>28575</xdr:rowOff>
              </to>
            </anchor>
          </objectPr>
        </oleObject>
      </mc:Choice>
      <mc:Fallback>
        <oleObject progId="Equation.3" shapeId="63489" r:id="rId4"/>
      </mc:Fallback>
    </mc:AlternateContent>
    <mc:AlternateContent xmlns:mc="http://schemas.openxmlformats.org/markup-compatibility/2006">
      <mc:Choice Requires="x14">
        <oleObject progId="Equation.3" shapeId="63490" r:id="rId6">
          <objectPr defaultSize="0" autoPict="0" r:id="rId7">
            <anchor moveWithCells="1">
              <from>
                <xdr:col>8</xdr:col>
                <xdr:colOff>161925</xdr:colOff>
                <xdr:row>6</xdr:row>
                <xdr:rowOff>9525</xdr:rowOff>
              </from>
              <to>
                <xdr:col>10</xdr:col>
                <xdr:colOff>285750</xdr:colOff>
                <xdr:row>8</xdr:row>
                <xdr:rowOff>19050</xdr:rowOff>
              </to>
            </anchor>
          </objectPr>
        </oleObject>
      </mc:Choice>
      <mc:Fallback>
        <oleObject progId="Equation.3" shapeId="63490" r:id="rId6"/>
      </mc:Fallback>
    </mc:AlternateContent>
    <mc:AlternateContent xmlns:mc="http://schemas.openxmlformats.org/markup-compatibility/2006">
      <mc:Choice Requires="x14">
        <oleObject progId="Equation.3" shapeId="63491" r:id="rId8">
          <objectPr defaultSize="0" autoPict="0" r:id="rId9">
            <anchor moveWithCells="1">
              <from>
                <xdr:col>8</xdr:col>
                <xdr:colOff>161925</xdr:colOff>
                <xdr:row>27</xdr:row>
                <xdr:rowOff>19050</xdr:rowOff>
              </from>
              <to>
                <xdr:col>10</xdr:col>
                <xdr:colOff>704850</xdr:colOff>
                <xdr:row>29</xdr:row>
                <xdr:rowOff>28575</xdr:rowOff>
              </to>
            </anchor>
          </objectPr>
        </oleObject>
      </mc:Choice>
      <mc:Fallback>
        <oleObject progId="Equation.3" shapeId="63491" r:id="rId8"/>
      </mc:Fallback>
    </mc:AlternateContent>
    <mc:AlternateContent xmlns:mc="http://schemas.openxmlformats.org/markup-compatibility/2006">
      <mc:Choice Requires="x14">
        <oleObject progId="Equation.3" shapeId="63492" r:id="rId10">
          <objectPr defaultSize="0" autoPict="0" r:id="rId11">
            <anchor moveWithCells="1">
              <from>
                <xdr:col>8</xdr:col>
                <xdr:colOff>133350</xdr:colOff>
                <xdr:row>12</xdr:row>
                <xdr:rowOff>0</xdr:rowOff>
              </from>
              <to>
                <xdr:col>14</xdr:col>
                <xdr:colOff>180975</xdr:colOff>
                <xdr:row>14</xdr:row>
                <xdr:rowOff>38100</xdr:rowOff>
              </to>
            </anchor>
          </objectPr>
        </oleObject>
      </mc:Choice>
      <mc:Fallback>
        <oleObject progId="Equation.3" shapeId="63492" r:id="rId10"/>
      </mc:Fallback>
    </mc:AlternateContent>
    <mc:AlternateContent xmlns:mc="http://schemas.openxmlformats.org/markup-compatibility/2006">
      <mc:Choice Requires="x14">
        <oleObject progId="Equation.3" shapeId="63493" r:id="rId12">
          <objectPr defaultSize="0" autoPict="0" r:id="rId13">
            <anchor moveWithCells="1">
              <from>
                <xdr:col>8</xdr:col>
                <xdr:colOff>142875</xdr:colOff>
                <xdr:row>16</xdr:row>
                <xdr:rowOff>95250</xdr:rowOff>
              </from>
              <to>
                <xdr:col>14</xdr:col>
                <xdr:colOff>257175</xdr:colOff>
                <xdr:row>18</xdr:row>
                <xdr:rowOff>133350</xdr:rowOff>
              </to>
            </anchor>
          </objectPr>
        </oleObject>
      </mc:Choice>
      <mc:Fallback>
        <oleObject progId="Equation.3" shapeId="63493" r:id="rId12"/>
      </mc:Fallback>
    </mc:AlternateContent>
    <mc:AlternateContent xmlns:mc="http://schemas.openxmlformats.org/markup-compatibility/2006">
      <mc:Choice Requires="x14">
        <oleObject progId="Equation.3" shapeId="63494" r:id="rId14">
          <objectPr defaultSize="0" autoPict="0" r:id="rId15">
            <anchor moveWithCells="1">
              <from>
                <xdr:col>8</xdr:col>
                <xdr:colOff>161925</xdr:colOff>
                <xdr:row>30</xdr:row>
                <xdr:rowOff>9525</xdr:rowOff>
              </from>
              <to>
                <xdr:col>11</xdr:col>
                <xdr:colOff>304800</xdr:colOff>
                <xdr:row>32</xdr:row>
                <xdr:rowOff>47625</xdr:rowOff>
              </to>
            </anchor>
          </objectPr>
        </oleObject>
      </mc:Choice>
      <mc:Fallback>
        <oleObject progId="Equation.3" shapeId="63494" r:id="rId1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Rates</vt:lpstr>
      <vt:lpstr>Sloan</vt:lpstr>
      <vt:lpstr>CC Tech</vt:lpstr>
      <vt:lpstr>SUS1234 (Sloan)</vt:lpstr>
      <vt:lpstr>SUS5 (Sloan)</vt:lpstr>
      <vt:lpstr>SUS6 (Sloan)</vt:lpstr>
      <vt:lpstr>MTV12 (Sloan)</vt:lpstr>
      <vt:lpstr>CHE1 (Trabon)</vt:lpstr>
      <vt:lpstr>WGL1 (Trabon)</vt:lpstr>
      <vt:lpstr>ORC12 (Sloan)</vt:lpstr>
      <vt:lpstr>PLY1234 (Sloan)</vt:lpstr>
      <vt:lpstr>BAK123 (Sloan)</vt:lpstr>
      <vt:lpstr>BAK4 (Sloan)</vt:lpstr>
      <vt:lpstr>CAL123 (Sloan)</vt:lpstr>
      <vt:lpstr>CAL4 (Sloan)</vt:lpstr>
      <vt:lpstr>MTH123 (Sloan)</vt:lpstr>
      <vt:lpstr>SOS123 (Sloan)</vt:lpstr>
      <vt:lpstr>SOS4 (Sloan)</vt:lpstr>
      <vt:lpstr>POC123 (Sloan)</vt:lpstr>
      <vt:lpstr>POC4 (Sloan)</vt:lpstr>
      <vt:lpstr>GRR1234 (Sloan)</vt:lpstr>
      <vt:lpstr>KEM123 (Sloan)</vt:lpstr>
      <vt:lpstr>KEM4 (Sloan)</vt:lpstr>
      <vt:lpstr>RNG1234 (Sloan)</vt:lpstr>
      <vt:lpstr>MOA1234 (Sloan)</vt:lpstr>
    </vt:vector>
  </TitlesOfParts>
  <Company>Williams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Hullinger, Mark G</dc:creator>
  <cp:lastModifiedBy>Hullinger, Mark G</cp:lastModifiedBy>
  <dcterms:created xsi:type="dcterms:W3CDTF">2016-04-20T20:17:19Z</dcterms:created>
  <dcterms:modified xsi:type="dcterms:W3CDTF">2017-11-17T22:34:30Z</dcterms:modified>
</cp:coreProperties>
</file>