
<file path=[Content_Types].xml><?xml version="1.0" encoding="utf-8"?>
<Types xmlns="http://schemas.openxmlformats.org/package/2006/content-types">
  <Override PartName="/xl/embeddings/oleObject8.bin" ContentType="application/vnd.openxmlformats-officedocument.oleObject"/>
  <Override PartName="/xl/embeddings/oleObject90.bin" ContentType="application/vnd.openxmlformats-officedocument.oleObject"/>
  <Override PartName="/xl/embeddings/oleObject131.bin" ContentType="application/vnd.openxmlformats-officedocument.oleObject"/>
  <Override PartName="/xl/embeddings/oleObject276.bin" ContentType="application/vnd.openxmlformats-officedocument.oleObject"/>
  <Override PartName="/xl/embeddings/oleObject623.bin" ContentType="application/vnd.openxmlformats-officedocument.oleObject"/>
  <Override PartName="/xl/styles.xml" ContentType="application/vnd.openxmlformats-officedocument.spreadsheetml.styles+xml"/>
  <Override PartName="/xl/embeddings/oleObject21.bin" ContentType="application/vnd.openxmlformats-officedocument.oleObject"/>
  <Override PartName="/xl/embeddings/oleObject462.bin" ContentType="application/vnd.openxmlformats-officedocument.oleObject"/>
  <Override PartName="/xl/embeddings/oleObject793.bin" ContentType="application/vnd.openxmlformats-officedocument.oleObject"/>
  <Override PartName="/xl/embeddings/oleObject207.bin" ContentType="application/vnd.openxmlformats-officedocument.oleObject"/>
  <Override PartName="/xl/embeddings/oleObject538.bin" ContentType="application/vnd.openxmlformats-officedocument.oleObject"/>
  <Override PartName="/xl/embeddings/oleObject724.bin" ContentType="application/vnd.openxmlformats-officedocument.oleObject"/>
  <Default Extension="xml" ContentType="application/xml"/>
  <Override PartName="/xl/embeddings/oleObject232.bin" ContentType="application/vnd.openxmlformats-officedocument.oleObject"/>
  <Override PartName="/xl/embeddings/oleObject377.bin" ContentType="application/vnd.openxmlformats-officedocument.oleObject"/>
  <Override PartName="/xl/embeddings/oleObject563.bin" ContentType="application/vnd.openxmlformats-officedocument.oleObject"/>
  <Override PartName="/xl/embeddings/oleObject308.bin" ContentType="application/vnd.openxmlformats-officedocument.oleObject"/>
  <Override PartName="/xl/embeddings/oleObject639.bin" ContentType="application/vnd.openxmlformats-officedocument.oleObject"/>
  <Override PartName="/xl/embeddings/oleObject147.bin" ContentType="application/vnd.openxmlformats-officedocument.oleObject"/>
  <Override PartName="/xl/embeddings/oleObject478.bin" ContentType="application/vnd.openxmlformats-officedocument.oleObject"/>
  <Override PartName="/xl/embeddings/oleObject825.bin" ContentType="application/vnd.openxmlformats-officedocument.oleObject"/>
  <Override PartName="/xl/embeddings/oleObject37.bin" ContentType="application/vnd.openxmlformats-officedocument.oleObject"/>
  <Override PartName="/xl/embeddings/oleObject333.bin" ContentType="application/vnd.openxmlformats-officedocument.oleObject"/>
  <Override PartName="/xl/embeddings/oleObject664.bin" ContentType="application/vnd.openxmlformats-officedocument.oleObject"/>
  <Override PartName="/xl/embeddings/oleObject172.bin" ContentType="application/vnd.openxmlformats-officedocument.oleObject"/>
  <Override PartName="/xl/embeddings/oleObject409.bin" ContentType="application/vnd.openxmlformats-officedocument.oleObject"/>
  <Override PartName="/xl/embeddings/oleObject62.bin" ContentType="application/vnd.openxmlformats-officedocument.oleObject"/>
  <Override PartName="/xl/embeddings/oleObject103.bin" ContentType="application/vnd.openxmlformats-officedocument.oleObject"/>
  <Override PartName="/xl/embeddings/oleObject248.bin" ContentType="application/vnd.openxmlformats-officedocument.oleObject"/>
  <Default Extension="png" ContentType="image/png"/>
  <Override PartName="/xl/embeddings/oleObject579.bin" ContentType="application/vnd.openxmlformats-officedocument.oleObject"/>
  <Override PartName="/xl/embeddings/oleObject5.bin" ContentType="application/vnd.openxmlformats-officedocument.oleObject"/>
  <Override PartName="/xl/embeddings/oleObject434.bin" ContentType="application/vnd.openxmlformats-officedocument.oleObject"/>
  <Override PartName="/xl/embeddings/oleObject620.bin" ContentType="application/vnd.openxmlformats-officedocument.oleObject"/>
  <Override PartName="/xl/embeddings/oleObject765.bin" ContentType="application/vnd.openxmlformats-officedocument.oleObject"/>
  <Override PartName="/xl/embeddings/oleObject273.bin" ContentType="application/vnd.openxmlformats-officedocument.oleObject"/>
  <Override PartName="/xl/embeddings/oleObject790.bin" ContentType="application/vnd.openxmlformats-officedocument.oleObject"/>
  <Override PartName="/xl/embeddings/oleObject204.bin" ContentType="application/vnd.openxmlformats-officedocument.oleObject"/>
  <Override PartName="/xl/embeddings/oleObject349.bin" ContentType="application/vnd.openxmlformats-officedocument.oleObject"/>
  <Override PartName="/xl/embeddings/oleObject535.bin" ContentType="application/vnd.openxmlformats-officedocument.oleObject"/>
  <Override PartName="/xl/embeddings/oleObject188.bin" ContentType="application/vnd.openxmlformats-officedocument.oleObject"/>
  <Override PartName="/xl/embeddings/oleObject374.bin" ContentType="application/vnd.openxmlformats-officedocument.oleObject"/>
  <Override PartName="/xl/embeddings/oleObject721.bin" ContentType="application/vnd.openxmlformats-officedocument.oleObject"/>
  <Override PartName="/xl/embeddings/oleObject78.bin" ContentType="application/vnd.openxmlformats-officedocument.oleObject"/>
  <Override PartName="/xl/embeddings/oleObject119.bin" ContentType="application/vnd.openxmlformats-officedocument.oleObject"/>
  <Override PartName="/xl/embeddings/oleObject166.bin" ContentType="application/vnd.openxmlformats-officedocument.oleObject"/>
  <Override PartName="/xl/embeddings/oleObject497.bin" ContentType="application/vnd.openxmlformats-officedocument.oleObject"/>
  <Override PartName="/xl/embeddings/oleObject513.bin" ContentType="application/vnd.openxmlformats-officedocument.oleObject"/>
  <Override PartName="/xl/embeddings/oleObject560.bin" ContentType="application/vnd.openxmlformats-officedocument.oleObject"/>
  <Override PartName="/xl/calcChain.xml" ContentType="application/vnd.openxmlformats-officedocument.spreadsheetml.calcChain+xml"/>
  <Override PartName="/xl/embeddings/oleObject56.bin" ContentType="application/vnd.openxmlformats-officedocument.oleObject"/>
  <Override PartName="/xl/embeddings/oleObject289.bin" ContentType="application/vnd.openxmlformats-officedocument.oleObject"/>
  <Override PartName="/xl/embeddings/oleObject305.bin" ContentType="application/vnd.openxmlformats-officedocument.oleObject"/>
  <Override PartName="/xl/embeddings/oleObject352.bin" ContentType="application/vnd.openxmlformats-officedocument.oleObject"/>
  <Override PartName="/xl/embeddings/oleObject636.bin" ContentType="application/vnd.openxmlformats-officedocument.oleObject"/>
  <Override PartName="/xl/embeddings/oleObject683.bin" ContentType="application/vnd.openxmlformats-officedocument.oleObject"/>
  <Override PartName="/xl/embeddings/oleObject822.bin" ContentType="application/vnd.openxmlformats-officedocument.oleObject"/>
  <Override PartName="/xl/embeddings/oleObject144.bin" ContentType="application/vnd.openxmlformats-officedocument.oleObject"/>
  <Override PartName="/xl/embeddings/oleObject191.bin" ContentType="application/vnd.openxmlformats-officedocument.oleObject"/>
  <Override PartName="/xl/embeddings/oleObject330.bin" ContentType="application/vnd.openxmlformats-officedocument.oleObject"/>
  <Override PartName="/xl/embeddings/oleObject428.bin" ContentType="application/vnd.openxmlformats-officedocument.oleObject"/>
  <Override PartName="/xl/embeddings/oleObject475.bin" ContentType="application/vnd.openxmlformats-officedocument.oleObject"/>
  <Override PartName="/xl/embeddings/oleObject614.bin" ContentType="application/vnd.openxmlformats-officedocument.oleObject"/>
  <Override PartName="/xl/embeddings/oleObject661.bin" ContentType="application/vnd.openxmlformats-officedocument.oleObject"/>
  <Override PartName="/xl/embeddings/oleObject759.bin" ContentType="application/vnd.openxmlformats-officedocument.oleObject"/>
  <Override PartName="/xl/embeddings/oleObject34.bin" ContentType="application/vnd.openxmlformats-officedocument.oleObject"/>
  <Override PartName="/xl/embeddings/oleObject81.bin" ContentType="application/vnd.openxmlformats-officedocument.oleObject"/>
  <Override PartName="/xl/embeddings/oleObject122.bin" ContentType="application/vnd.openxmlformats-officedocument.oleObject"/>
  <Override PartName="/xl/embeddings/oleObject267.bin" ContentType="application/vnd.openxmlformats-officedocument.oleObject"/>
  <Override PartName="/xl/embeddings/oleObject406.bin" ContentType="application/vnd.openxmlformats-officedocument.oleObject"/>
  <Override PartName="/xl/embeddings/oleObject453.bin" ContentType="application/vnd.openxmlformats-officedocument.oleObject"/>
  <Override PartName="/xl/embeddings/oleObject598.bin" ContentType="application/vnd.openxmlformats-officedocument.oleObject"/>
  <Override PartName="/xl/embeddings/oleObject800.bin" ContentType="application/vnd.openxmlformats-officedocument.oleObject"/>
  <Override PartName="/xl/embeddings/oleObject12.bin" ContentType="application/vnd.openxmlformats-officedocument.oleObject"/>
  <Override PartName="/xl/embeddings/oleObject245.bin" ContentType="application/vnd.openxmlformats-officedocument.oleObject"/>
  <Override PartName="/xl/embeddings/oleObject292.bin" ContentType="application/vnd.openxmlformats-officedocument.oleObject"/>
  <Override PartName="/xl/embeddings/oleObject737.bin" ContentType="application/vnd.openxmlformats-officedocument.oleObject"/>
  <Override PartName="/xl/embeddings/oleObject784.bin" ContentType="application/vnd.openxmlformats-officedocument.oleObject"/>
  <Override PartName="/xl/embeddings/oleObject100.bin" ContentType="application/vnd.openxmlformats-officedocument.oleObject"/>
  <Override PartName="/xl/embeddings/oleObject431.bin" ContentType="application/vnd.openxmlformats-officedocument.oleObject"/>
  <Override PartName="/xl/embeddings/oleObject529.bin" ContentType="application/vnd.openxmlformats-officedocument.oleObject"/>
  <Override PartName="/xl/embeddings/oleObject576.bin" ContentType="application/vnd.openxmlformats-officedocument.oleObject"/>
  <Override PartName="/xl/embeddings/oleObject715.bin" ContentType="application/vnd.openxmlformats-officedocument.oleObject"/>
  <Override PartName="/xl/embeddings/oleObject762.bin" ContentType="application/vnd.openxmlformats-officedocument.oleObject"/>
  <Override PartName="/xl/embeddings/oleObject2.bin" ContentType="application/vnd.openxmlformats-officedocument.oleObject"/>
  <Override PartName="/xl/embeddings/oleObject223.bin" ContentType="application/vnd.openxmlformats-officedocument.oleObject"/>
  <Override PartName="/xl/embeddings/oleObject270.bin" ContentType="application/vnd.openxmlformats-officedocument.oleObject"/>
  <Override PartName="/xl/embeddings/oleObject368.bin" ContentType="application/vnd.openxmlformats-officedocument.oleObject"/>
  <Override PartName="/xl/embeddings/oleObject507.bin" ContentType="application/vnd.openxmlformats-officedocument.oleObject"/>
  <Override PartName="/xl/embeddings/oleObject554.bin" ContentType="application/vnd.openxmlformats-officedocument.oleObject"/>
  <Override PartName="/xl/embeddings/oleObject699.bin" ContentType="application/vnd.openxmlformats-officedocument.oleObject"/>
  <Override PartName="/xl/embeddings/oleObject201.bin" ContentType="application/vnd.openxmlformats-officedocument.oleObject"/>
  <Override PartName="/xl/embeddings/oleObject346.bin" ContentType="application/vnd.openxmlformats-officedocument.oleObject"/>
  <Override PartName="/xl/embeddings/oleObject393.bin" ContentType="application/vnd.openxmlformats-officedocument.oleObject"/>
  <Override PartName="/xl/embeddings/oleObject677.bin" ContentType="application/vnd.openxmlformats-officedocument.oleObject"/>
  <Override PartName="/xl/embeddings/oleObject740.bin" ContentType="application/vnd.openxmlformats-officedocument.oleObject"/>
  <Override PartName="/xl/embeddings/oleObject97.bin" ContentType="application/vnd.openxmlformats-officedocument.oleObject"/>
  <Override PartName="/xl/embeddings/oleObject138.bin" ContentType="application/vnd.openxmlformats-officedocument.oleObject"/>
  <Override PartName="/xl/embeddings/oleObject185.bin" ContentType="application/vnd.openxmlformats-officedocument.oleObject"/>
  <Override PartName="/xl/embeddings/oleObject469.bin" ContentType="application/vnd.openxmlformats-officedocument.oleObject"/>
  <Override PartName="/xl/embeddings/oleObject532.bin" ContentType="application/vnd.openxmlformats-officedocument.oleObject"/>
  <Override PartName="/xl/embeddings/oleObject816.bin" ContentType="application/vnd.openxmlformats-officedocument.oleObject"/>
  <Override PartName="/xl/embeddings/oleObject28.bin" ContentType="application/vnd.openxmlformats-officedocument.oleObject"/>
  <Override PartName="/xl/embeddings/oleObject75.bin" ContentType="application/vnd.openxmlformats-officedocument.oleObject"/>
  <Override PartName="/xl/embeddings/oleObject324.bin" ContentType="application/vnd.openxmlformats-officedocument.oleObject"/>
  <Override PartName="/xl/embeddings/oleObject371.bin" ContentType="application/vnd.openxmlformats-officedocument.oleObject"/>
  <Override PartName="/xl/embeddings/oleObject510.bin" ContentType="application/vnd.openxmlformats-officedocument.oleObject"/>
  <Override PartName="/xl/embeddings/oleObject608.bin" ContentType="application/vnd.openxmlformats-officedocument.oleObject"/>
  <Override PartName="/xl/embeddings/oleObject655.bin" ContentType="application/vnd.openxmlformats-officedocument.oleObject"/>
  <Override PartName="/xl/embeddings/oleObject116.bin" ContentType="application/vnd.openxmlformats-officedocument.oleObject"/>
  <Override PartName="/xl/embeddings/oleObject163.bin" ContentType="application/vnd.openxmlformats-officedocument.oleObject"/>
  <Override PartName="/xl/embeddings/oleObject302.bin" ContentType="application/vnd.openxmlformats-officedocument.oleObject"/>
  <Override PartName="/xl/embeddings/oleObject447.bin" ContentType="application/vnd.openxmlformats-officedocument.oleObject"/>
  <Override PartName="/xl/embeddings/oleObject494.bin" ContentType="application/vnd.openxmlformats-officedocument.oleObject"/>
  <Override PartName="/xl/embeddings/oleObject633.bin" ContentType="application/vnd.openxmlformats-officedocument.oleObject"/>
  <Override PartName="/xl/embeddings/oleObject680.bin" ContentType="application/vnd.openxmlformats-officedocument.oleObject"/>
  <Override PartName="/xl/embeddings/oleObject778.bin" ContentType="application/vnd.openxmlformats-officedocument.oleObject"/>
  <Override PartName="/xl/embeddings/oleObject53.bin" ContentType="application/vnd.openxmlformats-officedocument.oleObject"/>
  <Override PartName="/xl/embeddings/oleObject141.bin" ContentType="application/vnd.openxmlformats-officedocument.oleObject"/>
  <Override PartName="/xl/embeddings/oleObject239.bin" ContentType="application/vnd.openxmlformats-officedocument.oleObject"/>
  <Override PartName="/xl/embeddings/oleObject286.bin" ContentType="application/vnd.openxmlformats-officedocument.oleObject"/>
  <Override PartName="/xl/embeddings/oleObject425.bin" ContentType="application/vnd.openxmlformats-officedocument.oleObject"/>
  <Override PartName="/xl/embeddings/oleObject472.bin" ContentType="application/vnd.openxmlformats-officedocument.oleObject"/>
  <Override PartName="/xl/embeddings/oleObject31.bin" ContentType="application/vnd.openxmlformats-officedocument.oleObject"/>
  <Override PartName="/xl/embeddings/oleObject217.bin" ContentType="application/vnd.openxmlformats-officedocument.oleObject"/>
  <Override PartName="/xl/embeddings/oleObject264.bin" ContentType="application/vnd.openxmlformats-officedocument.oleObject"/>
  <Override PartName="/xl/embeddings/oleObject611.bin" ContentType="application/vnd.openxmlformats-officedocument.oleObject"/>
  <Override PartName="/xl/embeddings/oleObject709.bin" ContentType="application/vnd.openxmlformats-officedocument.oleObject"/>
  <Override PartName="/xl/embeddings/oleObject756.bin" ContentType="application/vnd.openxmlformats-officedocument.oleObject"/>
  <Override PartName="/xl/embeddings/oleObject387.bin" ContentType="application/vnd.openxmlformats-officedocument.oleObject"/>
  <Override PartName="/xl/embeddings/oleObject403.bin" ContentType="application/vnd.openxmlformats-officedocument.oleObject"/>
  <Override PartName="/xl/embeddings/oleObject450.bin" ContentType="application/vnd.openxmlformats-officedocument.oleObject"/>
  <Override PartName="/xl/embeddings/oleObject548.bin" ContentType="application/vnd.openxmlformats-officedocument.oleObject"/>
  <Override PartName="/xl/embeddings/oleObject595.bin" ContentType="application/vnd.openxmlformats-officedocument.oleObject"/>
  <Override PartName="/xl/embeddings/oleObject734.bin" ContentType="application/vnd.openxmlformats-officedocument.oleObject"/>
  <Override PartName="/xl/embeddings/oleObject781.bin" ContentType="application/vnd.openxmlformats-officedocument.oleObject"/>
  <Override PartName="/xl/embeddings/oleObject179.bin" ContentType="application/vnd.openxmlformats-officedocument.oleObject"/>
  <Override PartName="/xl/embeddings/oleObject242.bin" ContentType="application/vnd.openxmlformats-officedocument.oleObject"/>
  <Override PartName="/xl/embeddings/oleObject526.bin" ContentType="application/vnd.openxmlformats-officedocument.oleObject"/>
  <Override PartName="/xl/embeddings/oleObject573.bin" ContentType="application/vnd.openxmlformats-officedocument.oleObject"/>
  <Override PartName="/xl/worksheets/sheet2.xml" ContentType="application/vnd.openxmlformats-officedocument.spreadsheetml.worksheet+xml"/>
  <Override PartName="/xl/drawings/drawing1.xml" ContentType="application/vnd.openxmlformats-officedocument.drawing+xml"/>
  <Override PartName="/xl/embeddings/oleObject69.bin" ContentType="application/vnd.openxmlformats-officedocument.oleObject"/>
  <Override PartName="/xl/embeddings/oleObject220.bin" ContentType="application/vnd.openxmlformats-officedocument.oleObject"/>
  <Override PartName="/xl/embeddings/oleObject318.bin" ContentType="application/vnd.openxmlformats-officedocument.oleObject"/>
  <Override PartName="/xl/embeddings/oleObject365.bin" ContentType="application/vnd.openxmlformats-officedocument.oleObject"/>
  <Override PartName="/xl/embeddings/oleObject649.bin" ContentType="application/vnd.openxmlformats-officedocument.oleObject"/>
  <Override PartName="/xl/embeddings/oleObject696.bin" ContentType="application/vnd.openxmlformats-officedocument.oleObject"/>
  <Override PartName="/xl/embeddings/oleObject712.bin" ContentType="application/vnd.openxmlformats-officedocument.oleObject"/>
  <Override PartName="/xl/embeddings/oleObject157.bin" ContentType="application/vnd.openxmlformats-officedocument.oleObject"/>
  <Override PartName="/xl/embeddings/oleObject488.bin" ContentType="application/vnd.openxmlformats-officedocument.oleObject"/>
  <Override PartName="/xl/embeddings/oleObject504.bin" ContentType="application/vnd.openxmlformats-officedocument.oleObject"/>
  <Override PartName="/xl/embeddings/oleObject551.bin" ContentType="application/vnd.openxmlformats-officedocument.oleObject"/>
  <Override PartName="/xl/embeddings/oleObject47.bin" ContentType="application/vnd.openxmlformats-officedocument.oleObject"/>
  <Override PartName="/xl/embeddings/oleObject94.bin" ContentType="application/vnd.openxmlformats-officedocument.oleObject"/>
  <Override PartName="/xl/embeddings/oleObject343.bin" ContentType="application/vnd.openxmlformats-officedocument.oleObject"/>
  <Override PartName="/xl/embeddings/oleObject390.bin" ContentType="application/vnd.openxmlformats-officedocument.oleObject"/>
  <Override PartName="/xl/embeddings/oleObject627.bin" ContentType="application/vnd.openxmlformats-officedocument.oleObject"/>
  <Override PartName="/xl/embeddings/oleObject674.bin" ContentType="application/vnd.openxmlformats-officedocument.oleObject"/>
  <Override PartName="/xl/embeddings/oleObject813.bin" ContentType="application/vnd.openxmlformats-officedocument.oleObject"/>
  <Override PartName="/xl/embeddings/oleObject25.bin" ContentType="application/vnd.openxmlformats-officedocument.oleObject"/>
  <Override PartName="/xl/embeddings/oleObject72.bin" ContentType="application/vnd.openxmlformats-officedocument.oleObject"/>
  <Override PartName="/xl/embeddings/oleObject135.bin" ContentType="application/vnd.openxmlformats-officedocument.oleObject"/>
  <Override PartName="/xl/embeddings/oleObject182.bin" ContentType="application/vnd.openxmlformats-officedocument.oleObject"/>
  <Override PartName="/xl/embeddings/oleObject321.bin" ContentType="application/vnd.openxmlformats-officedocument.oleObject"/>
  <Override PartName="/xl/embeddings/oleObject419.bin" ContentType="application/vnd.openxmlformats-officedocument.oleObject"/>
  <Override PartName="/xl/embeddings/oleObject466.bin" ContentType="application/vnd.openxmlformats-officedocument.oleObject"/>
  <Override PartName="/xl/embeddings/oleObject605.bin" ContentType="application/vnd.openxmlformats-officedocument.oleObject"/>
  <Override PartName="/xl/embeddings/oleObject652.bin" ContentType="application/vnd.openxmlformats-officedocument.oleObject"/>
  <Override PartName="/xl/embeddings/oleObject797.bin" ContentType="application/vnd.openxmlformats-officedocument.oleObject"/>
  <Override PartName="/xl/embeddings/oleObject113.bin" ContentType="application/vnd.openxmlformats-officedocument.oleObject"/>
  <Override PartName="/xl/embeddings/oleObject160.bin" ContentType="application/vnd.openxmlformats-officedocument.oleObject"/>
  <Override PartName="/xl/embeddings/oleObject258.bin" ContentType="application/vnd.openxmlformats-officedocument.oleObject"/>
  <Override PartName="/xl/embeddings/oleObject444.bin" ContentType="application/vnd.openxmlformats-officedocument.oleObject"/>
  <Override PartName="/xl/embeddings/oleObject491.bin" ContentType="application/vnd.openxmlformats-officedocument.oleObject"/>
  <Override PartName="/xl/embeddings/oleObject589.bin" ContentType="application/vnd.openxmlformats-officedocument.oleObject"/>
  <Override PartName="/xl/embeddings/oleObject728.bin" ContentType="application/vnd.openxmlformats-officedocument.oleObject"/>
  <Override PartName="/xl/embeddings/oleObject775.bin" ContentType="application/vnd.openxmlformats-officedocument.oleObject"/>
  <Override PartName="/xl/embeddings/oleObject50.bin" ContentType="application/vnd.openxmlformats-officedocument.oleObject"/>
  <Override PartName="/xl/embeddings/oleObject236.bin" ContentType="application/vnd.openxmlformats-officedocument.oleObject"/>
  <Override PartName="/xl/embeddings/oleObject283.bin" ContentType="application/vnd.openxmlformats-officedocument.oleObject"/>
  <Override PartName="/xl/embeddings/oleObject567.bin" ContentType="application/vnd.openxmlformats-officedocument.oleObject"/>
  <Override PartName="/xl/embeddings/oleObject630.bin" ContentType="application/vnd.openxmlformats-officedocument.oleObject"/>
  <Override PartName="/xl/embeddings/oleObject359.bin" ContentType="application/vnd.openxmlformats-officedocument.oleObject"/>
  <Override PartName="/xl/embeddings/oleObject422.bin" ContentType="application/vnd.openxmlformats-officedocument.oleObject"/>
  <Override PartName="/xl/embeddings/oleObject706.bin" ContentType="application/vnd.openxmlformats-officedocument.oleObject"/>
  <Override PartName="/xl/embeddings/oleObject753.bin" ContentType="application/vnd.openxmlformats-officedocument.oleObject"/>
  <Override PartName="/xl/embeddings/oleObject198.bin" ContentType="application/vnd.openxmlformats-officedocument.oleObject"/>
  <Override PartName="/xl/embeddings/oleObject214.bin" ContentType="application/vnd.openxmlformats-officedocument.oleObject"/>
  <Override PartName="/xl/embeddings/oleObject261.bin" ContentType="application/vnd.openxmlformats-officedocument.oleObject"/>
  <Override PartName="/xl/embeddings/oleObject400.bin" ContentType="application/vnd.openxmlformats-officedocument.oleObject"/>
  <Override PartName="/xl/embeddings/oleObject545.bin" ContentType="application/vnd.openxmlformats-officedocument.oleObject"/>
  <Override PartName="/xl/embeddings/oleObject592.bin" ContentType="application/vnd.openxmlformats-officedocument.oleObject"/>
  <Override PartName="/xl/embeddings/oleObject731.bin" ContentType="application/vnd.openxmlformats-officedocument.oleObject"/>
  <Override PartName="/xl/embeddings/oleObject88.bin" ContentType="application/vnd.openxmlformats-officedocument.oleObject"/>
  <Override PartName="/xl/embeddings/oleObject337.bin" ContentType="application/vnd.openxmlformats-officedocument.oleObject"/>
  <Override PartName="/xl/embeddings/oleObject384.bin" ContentType="application/vnd.openxmlformats-officedocument.oleObject"/>
  <Override PartName="/xl/embeddings/oleObject523.bin" ContentType="application/vnd.openxmlformats-officedocument.oleObject"/>
  <Override PartName="/xl/embeddings/oleObject570.bin" ContentType="application/vnd.openxmlformats-officedocument.oleObject"/>
  <Override PartName="/xl/embeddings/oleObject668.bin" ContentType="application/vnd.openxmlformats-officedocument.oleObject"/>
  <Override PartName="/xl/embeddings/oleObject129.bin" ContentType="application/vnd.openxmlformats-officedocument.oleObject"/>
  <Override PartName="/xl/embeddings/oleObject176.bin" ContentType="application/vnd.openxmlformats-officedocument.oleObject"/>
  <Override PartName="/xl/embeddings/oleObject315.bin" ContentType="application/vnd.openxmlformats-officedocument.oleObject"/>
  <Override PartName="/xl/embeddings/oleObject362.bin" ContentType="application/vnd.openxmlformats-officedocument.oleObject"/>
  <Override PartName="/xl/embeddings/oleObject807.bin" ContentType="application/vnd.openxmlformats-officedocument.oleObject"/>
  <Override PartName="/xl/embeddings/oleObject19.bin" ContentType="application/vnd.openxmlformats-officedocument.oleObject"/>
  <Override PartName="/xl/embeddings/oleObject66.bin" ContentType="application/vnd.openxmlformats-officedocument.oleObject"/>
  <Override PartName="/xl/embeddings/oleObject107.bin" ContentType="application/vnd.openxmlformats-officedocument.oleObject"/>
  <Override PartName="/xl/embeddings/oleObject154.bin" ContentType="application/vnd.openxmlformats-officedocument.oleObject"/>
  <Override PartName="/xl/embeddings/oleObject299.bin" ContentType="application/vnd.openxmlformats-officedocument.oleObject"/>
  <Override PartName="/xl/embeddings/oleObject501.bin" ContentType="application/vnd.openxmlformats-officedocument.oleObject"/>
  <Override PartName="/xl/embeddings/oleObject646.bin" ContentType="application/vnd.openxmlformats-officedocument.oleObject"/>
  <Override PartName="/xl/embeddings/oleObject693.bin" ContentType="application/vnd.openxmlformats-officedocument.oleObject"/>
  <Override PartName="/xl/embeddings/oleObject9.bin" ContentType="application/vnd.openxmlformats-officedocument.oleObject"/>
  <Override PartName="/xl/embeddings/oleObject44.bin" ContentType="application/vnd.openxmlformats-officedocument.oleObject"/>
  <Override PartName="/xl/embeddings/oleObject91.bin" ContentType="application/vnd.openxmlformats-officedocument.oleObject"/>
  <Override PartName="/xl/embeddings/oleObject340.bin" ContentType="application/vnd.openxmlformats-officedocument.oleObject"/>
  <Override PartName="/xl/embeddings/oleObject438.bin" ContentType="application/vnd.openxmlformats-officedocument.oleObject"/>
  <Override PartName="/xl/embeddings/oleObject485.bin" ContentType="application/vnd.openxmlformats-officedocument.oleObject"/>
  <Override PartName="/xl/embeddings/oleObject624.bin" ContentType="application/vnd.openxmlformats-officedocument.oleObject"/>
  <Override PartName="/xl/embeddings/oleObject671.bin" ContentType="application/vnd.openxmlformats-officedocument.oleObject"/>
  <Override PartName="/xl/embeddings/oleObject769.bin" ContentType="application/vnd.openxmlformats-officedocument.oleObject"/>
  <Default Extension="bin" ContentType="application/vnd.openxmlformats-officedocument.spreadsheetml.printerSettings"/>
  <Override PartName="/xl/embeddings/oleObject132.bin" ContentType="application/vnd.openxmlformats-officedocument.oleObject"/>
  <Override PartName="/xl/embeddings/oleObject277.bin" ContentType="application/vnd.openxmlformats-officedocument.oleObject"/>
  <Override PartName="/xl/embeddings/oleObject416.bin" ContentType="application/vnd.openxmlformats-officedocument.oleObject"/>
  <Override PartName="/xl/embeddings/oleObject463.bin" ContentType="application/vnd.openxmlformats-officedocument.oleObject"/>
  <Override PartName="/xl/embeddings/oleObject747.bin" ContentType="application/vnd.openxmlformats-officedocument.oleObject"/>
  <Override PartName="/xl/embeddings/oleObject794.bin" ContentType="application/vnd.openxmlformats-officedocument.oleObject"/>
  <Override PartName="/xl/embeddings/oleObject810.bin" ContentType="application/vnd.openxmlformats-officedocument.oleObject"/>
  <Override PartName="/xl/embeddings/oleObject22.bin" ContentType="application/vnd.openxmlformats-officedocument.oleObject"/>
  <Override PartName="/xl/embeddings/oleObject110.bin" ContentType="application/vnd.openxmlformats-officedocument.oleObject"/>
  <Override PartName="/xl/embeddings/oleObject208.bin" ContentType="application/vnd.openxmlformats-officedocument.oleObject"/>
  <Override PartName="/xl/embeddings/oleObject255.bin" ContentType="application/vnd.openxmlformats-officedocument.oleObject"/>
  <Override PartName="/xl/embeddings/oleObject539.bin" ContentType="application/vnd.openxmlformats-officedocument.oleObject"/>
  <Override PartName="/xl/embeddings/oleObject586.bin" ContentType="application/vnd.openxmlformats-officedocument.oleObject"/>
  <Override PartName="/xl/embeddings/oleObject602.bin" ContentType="application/vnd.openxmlformats-officedocument.oleObject"/>
  <Override PartName="/xl/embeddings/oleObject378.bin" ContentType="application/vnd.openxmlformats-officedocument.oleObject"/>
  <Override PartName="/xl/embeddings/oleObject441.bin" ContentType="application/vnd.openxmlformats-officedocument.oleObject"/>
  <Override PartName="/xl/embeddings/oleObject725.bin" ContentType="application/vnd.openxmlformats-officedocument.oleObject"/>
  <Override PartName="/xl/embeddings/oleObject772.bin" ContentType="application/vnd.openxmlformats-officedocument.oleObject"/>
  <Override PartName="/xl/embeddings/oleObject233.bin" ContentType="application/vnd.openxmlformats-officedocument.oleObject"/>
  <Override PartName="/xl/embeddings/oleObject280.bin" ContentType="application/vnd.openxmlformats-officedocument.oleObject"/>
  <Override PartName="/xl/embeddings/oleObject517.bin" ContentType="application/vnd.openxmlformats-officedocument.oleObject"/>
  <Override PartName="/xl/embeddings/oleObject564.bin" ContentType="application/vnd.openxmlformats-officedocument.oleObject"/>
  <Override PartName="/xl/embeddings/oleObject703.bin" ContentType="application/vnd.openxmlformats-officedocument.oleObject"/>
  <Override PartName="/xl/embeddings/oleObject750.bin" ContentType="application/vnd.openxmlformats-officedocument.oleObject"/>
  <Override PartName="/xl/embeddings/oleObject211.bin" ContentType="application/vnd.openxmlformats-officedocument.oleObject"/>
  <Override PartName="/xl/embeddings/oleObject309.bin" ContentType="application/vnd.openxmlformats-officedocument.oleObject"/>
  <Override PartName="/xl/embeddings/oleObject356.bin" ContentType="application/vnd.openxmlformats-officedocument.oleObject"/>
  <Override PartName="/xl/embeddings/oleObject542.bin" ContentType="application/vnd.openxmlformats-officedocument.oleObject"/>
  <Override PartName="/xl/embeddings/oleObject687.bin" ContentType="application/vnd.openxmlformats-officedocument.oleObject"/>
  <Override PartName="/xl/embeddings/oleObject148.bin" ContentType="application/vnd.openxmlformats-officedocument.oleObject"/>
  <Override PartName="/xl/embeddings/oleObject195.bin" ContentType="application/vnd.openxmlformats-officedocument.oleObject"/>
  <Override PartName="/xl/embeddings/oleObject334.bin" ContentType="application/vnd.openxmlformats-officedocument.oleObject"/>
  <Override PartName="/xl/embeddings/oleObject381.bin" ContentType="application/vnd.openxmlformats-officedocument.oleObject"/>
  <Override PartName="/xl/embeddings/oleObject479.bin" ContentType="application/vnd.openxmlformats-officedocument.oleObject"/>
  <Override PartName="/xl/embeddings/oleObject826.bin" ContentType="application/vnd.openxmlformats-officedocument.oleObject"/>
  <Override PartName="/xl/embeddings/oleObject38.bin" ContentType="application/vnd.openxmlformats-officedocument.oleObject"/>
  <Override PartName="/xl/embeddings/oleObject85.bin" ContentType="application/vnd.openxmlformats-officedocument.oleObject"/>
  <Override PartName="/xl/embeddings/oleObject126.bin" ContentType="application/vnd.openxmlformats-officedocument.oleObject"/>
  <Override PartName="/xl/embeddings/oleObject173.bin" ContentType="application/vnd.openxmlformats-officedocument.oleObject"/>
  <Override PartName="/xl/embeddings/oleObject520.bin" ContentType="application/vnd.openxmlformats-officedocument.oleObject"/>
  <Override PartName="/xl/embeddings/oleObject618.bin" ContentType="application/vnd.openxmlformats-officedocument.oleObject"/>
  <Override PartName="/xl/embeddings/oleObject665.bin" ContentType="application/vnd.openxmlformats-officedocument.oleObject"/>
  <Override PartName="/xl/embeddings/oleObject804.bin" ContentType="application/vnd.openxmlformats-officedocument.oleObject"/>
  <Override PartName="/xl/embeddings/oleObject16.bin" ContentType="application/vnd.openxmlformats-officedocument.oleObject"/>
  <Override PartName="/xl/embeddings/oleObject63.bin" ContentType="application/vnd.openxmlformats-officedocument.oleObject"/>
  <Override PartName="/xl/embeddings/oleObject312.bin" ContentType="application/vnd.openxmlformats-officedocument.oleObject"/>
  <Override PartName="/xl/embeddings/oleObject457.bin" ContentType="application/vnd.openxmlformats-officedocument.oleObject"/>
  <Override PartName="/xl/embeddings/oleObject643.bin" ContentType="application/vnd.openxmlformats-officedocument.oleObject"/>
  <Override PartName="/xl/embeddings/oleObject690.bin" ContentType="application/vnd.openxmlformats-officedocument.oleObject"/>
  <Override PartName="/xl/embeddings/oleObject788.bin" ContentType="application/vnd.openxmlformats-officedocument.oleObject"/>
  <Override PartName="/xl/embeddings/oleObject104.bin" ContentType="application/vnd.openxmlformats-officedocument.oleObject"/>
  <Override PartName="/xl/embeddings/oleObject151.bin" ContentType="application/vnd.openxmlformats-officedocument.oleObject"/>
  <Override PartName="/xl/embeddings/oleObject249.bin" ContentType="application/vnd.openxmlformats-officedocument.oleObject"/>
  <Override PartName="/xl/embeddings/oleObject296.bin" ContentType="application/vnd.openxmlformats-officedocument.oleObject"/>
  <Override PartName="/xl/embeddings/oleObject435.bin" ContentType="application/vnd.openxmlformats-officedocument.oleObject"/>
  <Override PartName="/xl/embeddings/oleObject482.bin" ContentType="application/vnd.openxmlformats-officedocument.oleObject"/>
  <Override PartName="/xl/embeddings/oleObject719.bin" ContentType="application/vnd.openxmlformats-officedocument.oleObject"/>
  <Override PartName="/xl/embeddings/oleObject766.bin" ContentType="application/vnd.openxmlformats-officedocument.oleObject"/>
  <Override PartName="/xl/theme/theme1.xml" ContentType="application/vnd.openxmlformats-officedocument.theme+xml"/>
  <Override PartName="/xl/embeddings/oleObject6.bin" ContentType="application/vnd.openxmlformats-officedocument.oleObject"/>
  <Override PartName="/xl/embeddings/oleObject41.bin" ContentType="application/vnd.openxmlformats-officedocument.oleObject"/>
  <Override PartName="/xl/embeddings/oleObject227.bin" ContentType="application/vnd.openxmlformats-officedocument.oleObject"/>
  <Override PartName="/xl/embeddings/oleObject274.bin" ContentType="application/vnd.openxmlformats-officedocument.oleObject"/>
  <Override PartName="/xl/embeddings/oleObject558.bin" ContentType="application/vnd.openxmlformats-officedocument.oleObject"/>
  <Override PartName="/xl/embeddings/oleObject621.bin" ContentType="application/vnd.openxmlformats-officedocument.oleObject"/>
  <Override PartName="/xl/embeddings/oleObject397.bin" ContentType="application/vnd.openxmlformats-officedocument.oleObject"/>
  <Override PartName="/xl/embeddings/oleObject413.bin" ContentType="application/vnd.openxmlformats-officedocument.oleObject"/>
  <Override PartName="/xl/embeddings/oleObject460.bin" ContentType="application/vnd.openxmlformats-officedocument.oleObject"/>
  <Override PartName="/xl/embeddings/oleObject744.bin" ContentType="application/vnd.openxmlformats-officedocument.oleObject"/>
  <Override PartName="/xl/embeddings/oleObject791.bin" ContentType="application/vnd.openxmlformats-officedocument.oleObject"/>
  <Override PartName="/xl/embeddings/oleObject189.bin" ContentType="application/vnd.openxmlformats-officedocument.oleObject"/>
  <Override PartName="/xl/embeddings/oleObject205.bin" ContentType="application/vnd.openxmlformats-officedocument.oleObject"/>
  <Override PartName="/xl/embeddings/oleObject252.bin" ContentType="application/vnd.openxmlformats-officedocument.oleObject"/>
  <Override PartName="/xl/embeddings/oleObject536.bin" ContentType="application/vnd.openxmlformats-officedocument.oleObject"/>
  <Override PartName="/xl/embeddings/oleObject583.bin" ContentType="application/vnd.openxmlformats-officedocument.oleObject"/>
  <Override PartName="/xl/embeddings/oleObject722.bin" ContentType="application/vnd.openxmlformats-officedocument.oleObject"/>
  <Override PartName="/xl/embeddings/oleObject79.bin" ContentType="application/vnd.openxmlformats-officedocument.oleObject"/>
  <Override PartName="/xl/embeddings/oleObject230.bin" ContentType="application/vnd.openxmlformats-officedocument.oleObject"/>
  <Override PartName="/xl/embeddings/oleObject328.bin" ContentType="application/vnd.openxmlformats-officedocument.oleObject"/>
  <Override PartName="/xl/embeddings/oleObject375.bin" ContentType="application/vnd.openxmlformats-officedocument.oleObject"/>
  <Override PartName="/xl/embeddings/oleObject514.bin" ContentType="application/vnd.openxmlformats-officedocument.oleObject"/>
  <Override PartName="/xl/embeddings/oleObject561.bin" ContentType="application/vnd.openxmlformats-officedocument.oleObject"/>
  <Override PartName="/xl/embeddings/oleObject659.bin" ContentType="application/vnd.openxmlformats-officedocument.oleObject"/>
  <Override PartName="/xl/embeddings/oleObject167.bin" ContentType="application/vnd.openxmlformats-officedocument.oleObject"/>
  <Override PartName="/xl/embeddings/oleObject306.bin" ContentType="application/vnd.openxmlformats-officedocument.oleObject"/>
  <Override PartName="/xl/embeddings/oleObject353.bin" ContentType="application/vnd.openxmlformats-officedocument.oleObject"/>
  <Override PartName="/xl/embeddings/oleObject498.bin" ContentType="application/vnd.openxmlformats-officedocument.oleObject"/>
  <Override PartName="/xl/embeddings/oleObject637.bin" ContentType="application/vnd.openxmlformats-officedocument.oleObject"/>
  <Override PartName="/xl/embeddings/oleObject684.bin" ContentType="application/vnd.openxmlformats-officedocument.oleObject"/>
  <Override PartName="/xl/embeddings/oleObject700.bin" ContentType="application/vnd.openxmlformats-officedocument.oleObject"/>
  <Override PartName="/xl/embeddings/oleObject57.bin" ContentType="application/vnd.openxmlformats-officedocument.oleObject"/>
  <Override PartName="/xl/embeddings/oleObject145.bin" ContentType="application/vnd.openxmlformats-officedocument.oleObject"/>
  <Override PartName="/xl/embeddings/oleObject192.bin" ContentType="application/vnd.openxmlformats-officedocument.oleObject"/>
  <Override PartName="/xl/embeddings/oleObject429.bin" ContentType="application/vnd.openxmlformats-officedocument.oleObject"/>
  <Override PartName="/xl/embeddings/oleObject476.bin" ContentType="application/vnd.openxmlformats-officedocument.oleObject"/>
  <Override PartName="/xl/embeddings/oleObject823.bin" ContentType="application/vnd.openxmlformats-officedocument.oleObject"/>
  <Override PartName="/xl/embeddings/oleObject35.bin" ContentType="application/vnd.openxmlformats-officedocument.oleObject"/>
  <Override PartName="/xl/embeddings/oleObject82.bin" ContentType="application/vnd.openxmlformats-officedocument.oleObject"/>
  <Override PartName="/xl/embeddings/oleObject268.bin" ContentType="application/vnd.openxmlformats-officedocument.oleObject"/>
  <Override PartName="/xl/embeddings/oleObject331.bin" ContentType="application/vnd.openxmlformats-officedocument.oleObject"/>
  <Override PartName="/xl/embeddings/oleObject615.bin" ContentType="application/vnd.openxmlformats-officedocument.oleObject"/>
  <Override PartName="/xl/embeddings/oleObject662.bin" ContentType="application/vnd.openxmlformats-officedocument.oleObject"/>
  <Override PartName="/xl/embeddings/oleObject123.bin" ContentType="application/vnd.openxmlformats-officedocument.oleObject"/>
  <Override PartName="/xl/embeddings/oleObject170.bin" ContentType="application/vnd.openxmlformats-officedocument.oleObject"/>
  <Override PartName="/xl/embeddings/oleObject407.bin" ContentType="application/vnd.openxmlformats-officedocument.oleObject"/>
  <Override PartName="/xl/embeddings/oleObject454.bin" ContentType="application/vnd.openxmlformats-officedocument.oleObject"/>
  <Override PartName="/xl/embeddings/oleObject599.bin" ContentType="application/vnd.openxmlformats-officedocument.oleObject"/>
  <Override PartName="/xl/embeddings/oleObject738.bin" ContentType="application/vnd.openxmlformats-officedocument.oleObject"/>
  <Override PartName="/xl/embeddings/oleObject785.bin" ContentType="application/vnd.openxmlformats-officedocument.oleObject"/>
  <Override PartName="/xl/embeddings/oleObject801.bin" ContentType="application/vnd.openxmlformats-officedocument.oleObject"/>
  <Override PartName="/xl/embeddings/oleObject13.bin" ContentType="application/vnd.openxmlformats-officedocument.oleObject"/>
  <Override PartName="/xl/embeddings/oleObject60.bin" ContentType="application/vnd.openxmlformats-officedocument.oleObject"/>
  <Override PartName="/xl/embeddings/oleObject101.bin" ContentType="application/vnd.openxmlformats-officedocument.oleObject"/>
  <Override PartName="/xl/embeddings/oleObject246.bin" ContentType="application/vnd.openxmlformats-officedocument.oleObject"/>
  <Override PartName="/xl/embeddings/oleObject293.bin" ContentType="application/vnd.openxmlformats-officedocument.oleObject"/>
  <Override PartName="/xl/embeddings/oleObject432.bin" ContentType="application/vnd.openxmlformats-officedocument.oleObject"/>
  <Override PartName="/xl/embeddings/oleObject577.bin" ContentType="application/vnd.openxmlformats-officedocument.oleObject"/>
  <Override PartName="/xl/embeddings/oleObject640.bin" ContentType="application/vnd.openxmlformats-officedocument.oleObject"/>
  <Override PartName="/xl/embeddings/oleObject3.bin" ContentType="application/vnd.openxmlformats-officedocument.oleObject"/>
  <Override PartName="/xl/embeddings/oleObject224.bin" ContentType="application/vnd.openxmlformats-officedocument.oleObject"/>
  <Override PartName="/xl/embeddings/oleObject271.bin" ContentType="application/vnd.openxmlformats-officedocument.oleObject"/>
  <Override PartName="/xl/embeddings/oleObject369.bin" ContentType="application/vnd.openxmlformats-officedocument.oleObject"/>
  <Override PartName="/xl/embeddings/oleObject716.bin" ContentType="application/vnd.openxmlformats-officedocument.oleObject"/>
  <Override PartName="/xl/embeddings/oleObject763.bin" ContentType="application/vnd.openxmlformats-officedocument.oleObject"/>
  <Override PartName="/xl/embeddings/oleObject410.bin" ContentType="application/vnd.openxmlformats-officedocument.oleObject"/>
  <Override PartName="/xl/embeddings/oleObject508.bin" ContentType="application/vnd.openxmlformats-officedocument.oleObject"/>
  <Override PartName="/xl/embeddings/oleObject555.bin" ContentType="application/vnd.openxmlformats-officedocument.oleObject"/>
  <Override PartName="/xl/embeddings/oleObject741.bin" ContentType="application/vnd.openxmlformats-officedocument.oleObject"/>
  <Override PartName="/xl/embeddings/oleObject98.bin" ContentType="application/vnd.openxmlformats-officedocument.oleObject"/>
  <Override PartName="/xl/embeddings/oleObject202.bin" ContentType="application/vnd.openxmlformats-officedocument.oleObject"/>
  <Override PartName="/xl/embeddings/oleObject347.bin" ContentType="application/vnd.openxmlformats-officedocument.oleObject"/>
  <Override PartName="/xl/embeddings/oleObject394.bin" ContentType="application/vnd.openxmlformats-officedocument.oleObject"/>
  <Override PartName="/xl/embeddings/oleObject533.bin" ContentType="application/vnd.openxmlformats-officedocument.oleObject"/>
  <Override PartName="/xl/embeddings/oleObject580.bin" ContentType="application/vnd.openxmlformats-officedocument.oleObject"/>
  <Override PartName="/xl/embeddings/oleObject678.bin" ContentType="application/vnd.openxmlformats-officedocument.oleObject"/>
  <Override PartName="/xl/embeddings/oleObject817.bin" ContentType="application/vnd.openxmlformats-officedocument.oleObject"/>
  <Override PartName="/xl/embeddings/oleObject139.bin" ContentType="application/vnd.openxmlformats-officedocument.oleObject"/>
  <Override PartName="/xl/embeddings/oleObject186.bin" ContentType="application/vnd.openxmlformats-officedocument.oleObject"/>
  <Override PartName="/xl/embeddings/oleObject325.bin" ContentType="application/vnd.openxmlformats-officedocument.oleObject"/>
  <Override PartName="/xl/embeddings/oleObject372.bin" ContentType="application/vnd.openxmlformats-officedocument.oleObject"/>
  <Override PartName="/xl/embeddings/oleObject609.bin" ContentType="application/vnd.openxmlformats-officedocument.oleObject"/>
  <Override PartName="/xl/embeddings/oleObject656.bin" ContentType="application/vnd.openxmlformats-officedocument.oleObject"/>
  <Override PartName="/xl/embeddings/oleObject29.bin" ContentType="application/vnd.openxmlformats-officedocument.oleObject"/>
  <Override PartName="/xl/embeddings/oleObject76.bin" ContentType="application/vnd.openxmlformats-officedocument.oleObject"/>
  <Override PartName="/xl/embeddings/oleObject117.bin" ContentType="application/vnd.openxmlformats-officedocument.oleObject"/>
  <Override PartName="/xl/embeddings/oleObject164.bin" ContentType="application/vnd.openxmlformats-officedocument.oleObject"/>
  <Override PartName="/xl/embeddings/oleObject448.bin" ContentType="application/vnd.openxmlformats-officedocument.oleObject"/>
  <Override PartName="/xl/embeddings/oleObject495.bin" ContentType="application/vnd.openxmlformats-officedocument.oleObject"/>
  <Override PartName="/xl/embeddings/oleObject511.bin" ContentType="application/vnd.openxmlformats-officedocument.oleObject"/>
  <Override PartName="/xl/embeddings/oleObject54.bin" ContentType="application/vnd.openxmlformats-officedocument.oleObject"/>
  <Override PartName="/xl/embeddings/oleObject287.bin" ContentType="application/vnd.openxmlformats-officedocument.oleObject"/>
  <Override PartName="/xl/embeddings/oleObject303.bin" ContentType="application/vnd.openxmlformats-officedocument.oleObject"/>
  <Override PartName="/xl/embeddings/oleObject350.bin" ContentType="application/vnd.openxmlformats-officedocument.oleObject"/>
  <Override PartName="/xl/embeddings/oleObject634.bin" ContentType="application/vnd.openxmlformats-officedocument.oleObject"/>
  <Override PartName="/xl/embeddings/oleObject681.bin" ContentType="application/vnd.openxmlformats-officedocument.oleObject"/>
  <Override PartName="/xl/embeddings/oleObject779.bin" ContentType="application/vnd.openxmlformats-officedocument.oleObject"/>
  <Override PartName="/xl/embeddings/oleObject820.bin" ContentType="application/vnd.openxmlformats-officedocument.oleObject"/>
  <Override PartName="/xl/embeddings/oleObject142.bin" ContentType="application/vnd.openxmlformats-officedocument.oleObject"/>
  <Override PartName="/xl/embeddings/oleObject426.bin" ContentType="application/vnd.openxmlformats-officedocument.oleObject"/>
  <Override PartName="/xl/embeddings/oleObject473.bin" ContentType="application/vnd.openxmlformats-officedocument.oleObject"/>
  <Override PartName="/xl/embeddings/oleObject612.bin" ContentType="application/vnd.openxmlformats-officedocument.oleObject"/>
  <Override PartName="/xl/embeddings/oleObject757.bin" ContentType="application/vnd.openxmlformats-officedocument.oleObject"/>
  <Override PartName="/xl/embeddings/oleObject32.bin" ContentType="application/vnd.openxmlformats-officedocument.oleObject"/>
  <Override PartName="/xl/embeddings/oleObject120.bin" ContentType="application/vnd.openxmlformats-officedocument.oleObject"/>
  <Override PartName="/xl/embeddings/oleObject218.bin" ContentType="application/vnd.openxmlformats-officedocument.oleObject"/>
  <Override PartName="/xl/embeddings/oleObject265.bin" ContentType="application/vnd.openxmlformats-officedocument.oleObject"/>
  <Override PartName="/xl/embeddings/oleObject404.bin" ContentType="application/vnd.openxmlformats-officedocument.oleObject"/>
  <Override PartName="/xl/embeddings/oleObject451.bin" ContentType="application/vnd.openxmlformats-officedocument.oleObject"/>
  <Override PartName="/xl/embeddings/oleObject549.bin" ContentType="application/vnd.openxmlformats-officedocument.oleObject"/>
  <Override PartName="/xl/embeddings/oleObject596.bin" ContentType="application/vnd.openxmlformats-officedocument.oleObject"/>
  <Override PartName="/xl/embeddings/oleObject10.bin" ContentType="application/vnd.openxmlformats-officedocument.oleObject"/>
  <Override PartName="/xl/embeddings/oleObject243.bin" ContentType="application/vnd.openxmlformats-officedocument.oleObject"/>
  <Override PartName="/xl/embeddings/oleObject290.bin" ContentType="application/vnd.openxmlformats-officedocument.oleObject"/>
  <Override PartName="/xl/embeddings/oleObject388.bin" ContentType="application/vnd.openxmlformats-officedocument.oleObject"/>
  <Override PartName="/xl/embeddings/oleObject735.bin" ContentType="application/vnd.openxmlformats-officedocument.oleObject"/>
  <Override PartName="/xl/embeddings/oleObject782.bin" ContentType="application/vnd.openxmlformats-officedocument.oleObject"/>
  <Override PartName="/xl/drawings/drawing2.xml" ContentType="application/vnd.openxmlformats-officedocument.drawing+xml"/>
  <Override PartName="/xl/embeddings/oleObject527.bin" ContentType="application/vnd.openxmlformats-officedocument.oleObject"/>
  <Override PartName="/xl/embeddings/oleObject574.bin" ContentType="application/vnd.openxmlformats-officedocument.oleObject"/>
  <Override PartName="/xl/embeddings/oleObject713.bin" ContentType="application/vnd.openxmlformats-officedocument.oleObject"/>
  <Override PartName="/xl/embeddings/oleObject760.bin" ContentType="application/vnd.openxmlformats-officedocument.oleObject"/>
  <Override PartName="/xl/embeddings/oleObject221.bin" ContentType="application/vnd.openxmlformats-officedocument.oleObject"/>
  <Override PartName="/xl/embeddings/oleObject319.bin" ContentType="application/vnd.openxmlformats-officedocument.oleObject"/>
  <Override PartName="/xl/embeddings/oleObject366.bin" ContentType="application/vnd.openxmlformats-officedocument.oleObject"/>
  <Override PartName="/xl/embeddings/oleObject505.bin" ContentType="application/vnd.openxmlformats-officedocument.oleObject"/>
  <Override PartName="/xl/embeddings/oleObject552.bin" ContentType="application/vnd.openxmlformats-officedocument.oleObject"/>
  <Override PartName="/xl/embeddings/oleObject697.bin" ContentType="application/vnd.openxmlformats-officedocument.oleObject"/>
  <Override PartName="/xl/embeddings/oleObject48.bin" ContentType="application/vnd.openxmlformats-officedocument.oleObject"/>
  <Override PartName="/xl/embeddings/oleObject95.bin" ContentType="application/vnd.openxmlformats-officedocument.oleObject"/>
  <Override PartName="/xl/embeddings/oleObject158.bin" ContentType="application/vnd.openxmlformats-officedocument.oleObject"/>
  <Override PartName="/xl/embeddings/oleObject344.bin" ContentType="application/vnd.openxmlformats-officedocument.oleObject"/>
  <Override PartName="/xl/embeddings/oleObject391.bin" ContentType="application/vnd.openxmlformats-officedocument.oleObject"/>
  <Override PartName="/xl/embeddings/oleObject489.bin" ContentType="application/vnd.openxmlformats-officedocument.oleObject"/>
  <Override PartName="/xl/embeddings/oleObject628.bin" ContentType="application/vnd.openxmlformats-officedocument.oleObject"/>
  <Override PartName="/xl/embeddings/oleObject675.bin" ContentType="application/vnd.openxmlformats-officedocument.oleObject"/>
  <Override PartName="/xl/embeddings/oleObject136.bin" ContentType="application/vnd.openxmlformats-officedocument.oleObject"/>
  <Override PartName="/xl/embeddings/oleObject183.bin" ContentType="application/vnd.openxmlformats-officedocument.oleObject"/>
  <Override PartName="/xl/embeddings/oleObject467.bin" ContentType="application/vnd.openxmlformats-officedocument.oleObject"/>
  <Override PartName="/xl/embeddings/oleObject530.bin" ContentType="application/vnd.openxmlformats-officedocument.oleObject"/>
  <Override PartName="/xl/embeddings/oleObject798.bin" ContentType="application/vnd.openxmlformats-officedocument.oleObject"/>
  <Override PartName="/xl/embeddings/oleObject814.bin" ContentType="application/vnd.openxmlformats-officedocument.oleObject"/>
  <Override PartName="/xl/embeddings/oleObject26.bin" ContentType="application/vnd.openxmlformats-officedocument.oleObject"/>
  <Override PartName="/xl/embeddings/oleObject73.bin" ContentType="application/vnd.openxmlformats-officedocument.oleObject"/>
  <Override PartName="/xl/embeddings/oleObject259.bin" ContentType="application/vnd.openxmlformats-officedocument.oleObject"/>
  <Override PartName="/xl/embeddings/oleObject322.bin" ContentType="application/vnd.openxmlformats-officedocument.oleObject"/>
  <Override PartName="/xl/embeddings/oleObject606.bin" ContentType="application/vnd.openxmlformats-officedocument.oleObject"/>
  <Override PartName="/xl/embeddings/oleObject653.bin" ContentType="application/vnd.openxmlformats-officedocument.oleObject"/>
  <Override PartName="/xl/embeddings/oleObject114.bin" ContentType="application/vnd.openxmlformats-officedocument.oleObject"/>
  <Override PartName="/xl/embeddings/oleObject161.bin" ContentType="application/vnd.openxmlformats-officedocument.oleObject"/>
  <Override PartName="/xl/embeddings/oleObject300.bin" ContentType="application/vnd.openxmlformats-officedocument.oleObject"/>
  <Override PartName="/xl/embeddings/oleObject445.bin" ContentType="application/vnd.openxmlformats-officedocument.oleObject"/>
  <Override PartName="/xl/embeddings/oleObject492.bin" ContentType="application/vnd.openxmlformats-officedocument.oleObject"/>
  <Override PartName="/xl/embeddings/oleObject631.bin" ContentType="application/vnd.openxmlformats-officedocument.oleObject"/>
  <Override PartName="/xl/embeddings/oleObject729.bin" ContentType="application/vnd.openxmlformats-officedocument.oleObject"/>
  <Override PartName="/xl/embeddings/oleObject776.bin" ContentType="application/vnd.openxmlformats-officedocument.oleObject"/>
  <Override PartName="/xl/embeddings/oleObject51.bin" ContentType="application/vnd.openxmlformats-officedocument.oleObject"/>
  <Override PartName="/xl/embeddings/oleObject237.bin" ContentType="application/vnd.openxmlformats-officedocument.oleObject"/>
  <Override PartName="/xl/embeddings/oleObject284.bin" ContentType="application/vnd.openxmlformats-officedocument.oleObject"/>
  <Override PartName="/xl/embeddings/oleObject423.bin" ContentType="application/vnd.openxmlformats-officedocument.oleObject"/>
  <Override PartName="/xl/embeddings/oleObject470.bin" ContentType="application/vnd.openxmlformats-officedocument.oleObject"/>
  <Override PartName="/xl/embeddings/oleObject568.bin" ContentType="application/vnd.openxmlformats-officedocument.oleObject"/>
  <Override PartName="/xl/embeddings/oleObject707.bin" ContentType="application/vnd.openxmlformats-officedocument.oleObject"/>
  <Override PartName="/xl/embeddings/oleObject754.bin" ContentType="application/vnd.openxmlformats-officedocument.oleObject"/>
  <Override PartName="/xl/embeddings/oleObject215.bin" ContentType="application/vnd.openxmlformats-officedocument.oleObject"/>
  <Override PartName="/xl/embeddings/oleObject262.bin" ContentType="application/vnd.openxmlformats-officedocument.oleObject"/>
  <Override PartName="/xl/embeddings/oleObject546.bin" ContentType="application/vnd.openxmlformats-officedocument.oleObject"/>
  <Override PartName="/xl/embeddings/oleObject593.bin" ContentType="application/vnd.openxmlformats-officedocument.oleObject"/>
  <Override PartName="/xl/embeddings/oleObject199.bin" ContentType="application/vnd.openxmlformats-officedocument.oleObject"/>
  <Override PartName="/xl/embeddings/oleObject338.bin" ContentType="application/vnd.openxmlformats-officedocument.oleObject"/>
  <Override PartName="/xl/embeddings/oleObject385.bin" ContentType="application/vnd.openxmlformats-officedocument.oleObject"/>
  <Override PartName="/xl/embeddings/oleObject401.bin" ContentType="application/vnd.openxmlformats-officedocument.oleObject"/>
  <Override PartName="/xl/embeddings/oleObject732.bin" ContentType="application/vnd.openxmlformats-officedocument.oleObject"/>
  <Override PartName="/docProps/app.xml" ContentType="application/vnd.openxmlformats-officedocument.extended-properties+xml"/>
  <Override PartName="/xl/embeddings/oleObject89.bin" ContentType="application/vnd.openxmlformats-officedocument.oleObject"/>
  <Override PartName="/xl/embeddings/oleObject177.bin" ContentType="application/vnd.openxmlformats-officedocument.oleObject"/>
  <Override PartName="/xl/embeddings/oleObject240.bin" ContentType="application/vnd.openxmlformats-officedocument.oleObject"/>
  <Override PartName="/xl/embeddings/oleObject524.bin" ContentType="application/vnd.openxmlformats-officedocument.oleObject"/>
  <Override PartName="/xl/embeddings/oleObject571.bin" ContentType="application/vnd.openxmlformats-officedocument.oleObject"/>
  <Override PartName="/xl/embeddings/oleObject669.bin" ContentType="application/vnd.openxmlformats-officedocument.oleObject"/>
  <Override PartName="/xl/embeddings/oleObject808.bin" ContentType="application/vnd.openxmlformats-officedocument.oleObject"/>
  <Override PartName="/xl/embeddings/oleObject67.bin" ContentType="application/vnd.openxmlformats-officedocument.oleObject"/>
  <Override PartName="/xl/embeddings/oleObject316.bin" ContentType="application/vnd.openxmlformats-officedocument.oleObject"/>
  <Override PartName="/xl/embeddings/oleObject363.bin" ContentType="application/vnd.openxmlformats-officedocument.oleObject"/>
  <Override PartName="/xl/embeddings/oleObject647.bin" ContentType="application/vnd.openxmlformats-officedocument.oleObject"/>
  <Override PartName="/xl/embeddings/oleObject694.bin" ContentType="application/vnd.openxmlformats-officedocument.oleObject"/>
  <Override PartName="/xl/embeddings/oleObject710.bin" ContentType="application/vnd.openxmlformats-officedocument.oleObject"/>
  <Override PartName="/xl/embeddings/oleObject108.bin" ContentType="application/vnd.openxmlformats-officedocument.oleObject"/>
  <Override PartName="/xl/embeddings/oleObject155.bin" ContentType="application/vnd.openxmlformats-officedocument.oleObject"/>
  <Override PartName="/xl/embeddings/oleObject439.bin" ContentType="application/vnd.openxmlformats-officedocument.oleObject"/>
  <Override PartName="/xl/embeddings/oleObject486.bin" ContentType="application/vnd.openxmlformats-officedocument.oleObject"/>
  <Override PartName="/xl/embeddings/oleObject502.bin" ContentType="application/vnd.openxmlformats-officedocument.oleObject"/>
  <Override PartName="/xl/embeddings/oleObject45.bin" ContentType="application/vnd.openxmlformats-officedocument.oleObject"/>
  <Override PartName="/xl/embeddings/oleObject92.bin" ContentType="application/vnd.openxmlformats-officedocument.oleObject"/>
  <Override PartName="/xl/embeddings/oleObject133.bin" ContentType="application/vnd.openxmlformats-officedocument.oleObject"/>
  <Override PartName="/xl/embeddings/oleObject180.bin" ContentType="application/vnd.openxmlformats-officedocument.oleObject"/>
  <Override PartName="/xl/embeddings/oleObject278.bin" ContentType="application/vnd.openxmlformats-officedocument.oleObject"/>
  <Override PartName="/xl/embeddings/oleObject341.bin" ContentType="application/vnd.openxmlformats-officedocument.oleObject"/>
  <Override PartName="/xl/embeddings/oleObject625.bin" ContentType="application/vnd.openxmlformats-officedocument.oleObject"/>
  <Override PartName="/xl/embeddings/oleObject672.bin" ContentType="application/vnd.openxmlformats-officedocument.oleObject"/>
  <Override PartName="/xl/embeddings/oleObject811.bin" ContentType="application/vnd.openxmlformats-officedocument.oleObject"/>
  <Override PartName="/xl/embeddings/oleObject23.bin" ContentType="application/vnd.openxmlformats-officedocument.oleObject"/>
  <Override PartName="/xl/embeddings/oleObject70.bin" ContentType="application/vnd.openxmlformats-officedocument.oleObject"/>
  <Override PartName="/xl/embeddings/oleObject417.bin" ContentType="application/vnd.openxmlformats-officedocument.oleObject"/>
  <Override PartName="/xl/embeddings/oleObject464.bin" ContentType="application/vnd.openxmlformats-officedocument.oleObject"/>
  <Override PartName="/xl/embeddings/oleObject603.bin" ContentType="application/vnd.openxmlformats-officedocument.oleObject"/>
  <Override PartName="/xl/embeddings/oleObject650.bin" ContentType="application/vnd.openxmlformats-officedocument.oleObject"/>
  <Override PartName="/xl/embeddings/oleObject748.bin" ContentType="application/vnd.openxmlformats-officedocument.oleObject"/>
  <Override PartName="/xl/embeddings/oleObject795.bin" ContentType="application/vnd.openxmlformats-officedocument.oleObject"/>
  <Override PartName="/xl/embeddings/oleObject111.bin" ContentType="application/vnd.openxmlformats-officedocument.oleObject"/>
  <Override PartName="/xl/embeddings/oleObject209.bin" ContentType="application/vnd.openxmlformats-officedocument.oleObject"/>
  <Override PartName="/xl/embeddings/oleObject256.bin" ContentType="application/vnd.openxmlformats-officedocument.oleObject"/>
  <Override PartName="/xl/embeddings/oleObject442.bin" ContentType="application/vnd.openxmlformats-officedocument.oleObject"/>
  <Override PartName="/xl/embeddings/oleObject587.bin" ContentType="application/vnd.openxmlformats-officedocument.oleObject"/>
  <Override PartName="/xl/embeddings/oleObject726.bin" ContentType="application/vnd.openxmlformats-officedocument.oleObject"/>
  <Override PartName="/xl/embeddings/oleObject773.bin" ContentType="application/vnd.openxmlformats-officedocument.oleObject"/>
  <Override PartName="/xl/embeddings/oleObject234.bin" ContentType="application/vnd.openxmlformats-officedocument.oleObject"/>
  <Override PartName="/xl/embeddings/oleObject281.bin" ContentType="application/vnd.openxmlformats-officedocument.oleObject"/>
  <Override PartName="/xl/embeddings/oleObject379.bin" ContentType="application/vnd.openxmlformats-officedocument.oleObject"/>
  <Default Extension="wmf" ContentType="image/x-wmf"/>
  <Override PartName="/xl/embeddings/oleObject518.bin" ContentType="application/vnd.openxmlformats-officedocument.oleObject"/>
  <Override PartName="/xl/embeddings/oleObject565.bin" ContentType="application/vnd.openxmlformats-officedocument.oleObject"/>
  <Override PartName="/xl/embeddings/oleObject357.bin" ContentType="application/vnd.openxmlformats-officedocument.oleObject"/>
  <Override PartName="/xl/embeddings/oleObject420.bin" ContentType="application/vnd.openxmlformats-officedocument.oleObject"/>
  <Override PartName="/xl/embeddings/oleObject704.bin" ContentType="application/vnd.openxmlformats-officedocument.oleObject"/>
  <Override PartName="/xl/embeddings/oleObject751.bin" ContentType="application/vnd.openxmlformats-officedocument.oleObject"/>
  <Override PartName="/xl/embeddings/oleObject149.bin" ContentType="application/vnd.openxmlformats-officedocument.oleObject"/>
  <Override PartName="/xl/embeddings/oleObject196.bin" ContentType="application/vnd.openxmlformats-officedocument.oleObject"/>
  <Override PartName="/xl/embeddings/oleObject212.bin" ContentType="application/vnd.openxmlformats-officedocument.oleObject"/>
  <Override PartName="/xl/embeddings/oleObject543.bin" ContentType="application/vnd.openxmlformats-officedocument.oleObject"/>
  <Override PartName="/xl/embeddings/oleObject590.bin" ContentType="application/vnd.openxmlformats-officedocument.oleObject"/>
  <Override PartName="/xl/embeddings/oleObject688.bin" ContentType="application/vnd.openxmlformats-officedocument.oleObject"/>
  <Override PartName="/xl/embeddings/oleObject39.bin" ContentType="application/vnd.openxmlformats-officedocument.oleObject"/>
  <Override PartName="/xl/embeddings/oleObject86.bin" ContentType="application/vnd.openxmlformats-officedocument.oleObject"/>
  <Override PartName="/xl/embeddings/oleObject335.bin" ContentType="application/vnd.openxmlformats-officedocument.oleObject"/>
  <Override PartName="/xl/embeddings/oleObject382.bin" ContentType="application/vnd.openxmlformats-officedocument.oleObject"/>
  <Override PartName="/xl/embeddings/oleObject521.bin" ContentType="application/vnd.openxmlformats-officedocument.oleObject"/>
  <Override PartName="/xl/embeddings/oleObject619.bin" ContentType="application/vnd.openxmlformats-officedocument.oleObject"/>
  <Override PartName="/xl/embeddings/oleObject666.bin" ContentType="application/vnd.openxmlformats-officedocument.oleObject"/>
  <Override PartName="/xl/embeddings/oleObject127.bin" ContentType="application/vnd.openxmlformats-officedocument.oleObject"/>
  <Override PartName="/xl/embeddings/oleObject174.bin" ContentType="application/vnd.openxmlformats-officedocument.oleObject"/>
  <Override PartName="/xl/embeddings/oleObject313.bin" ContentType="application/vnd.openxmlformats-officedocument.oleObject"/>
  <Override PartName="/xl/embeddings/oleObject360.bin" ContentType="application/vnd.openxmlformats-officedocument.oleObject"/>
  <Override PartName="/xl/embeddings/oleObject458.bin" ContentType="application/vnd.openxmlformats-officedocument.oleObject"/>
  <Override PartName="/xl/embeddings/oleObject789.bin" ContentType="application/vnd.openxmlformats-officedocument.oleObject"/>
  <Override PartName="/xl/embeddings/oleObject805.bin" ContentType="application/vnd.openxmlformats-officedocument.oleObject"/>
  <Override PartName="/xl/embeddings/oleObject17.bin" ContentType="application/vnd.openxmlformats-officedocument.oleObject"/>
  <Override PartName="/xl/embeddings/oleObject64.bin" ContentType="application/vnd.openxmlformats-officedocument.oleObject"/>
  <Override PartName="/xl/embeddings/oleObject105.bin" ContentType="application/vnd.openxmlformats-officedocument.oleObject"/>
  <Override PartName="/xl/embeddings/oleObject152.bin" ContentType="application/vnd.openxmlformats-officedocument.oleObject"/>
  <Override PartName="/xl/embeddings/oleObject297.bin" ContentType="application/vnd.openxmlformats-officedocument.oleObject"/>
  <Override PartName="/xl/embeddings/oleObject644.bin" ContentType="application/vnd.openxmlformats-officedocument.oleObject"/>
  <Override PartName="/xl/embeddings/oleObject691.bin" ContentType="application/vnd.openxmlformats-officedocument.oleObject"/>
  <Override PartName="/xl/embeddings/oleObject7.bin" ContentType="application/vnd.openxmlformats-officedocument.oleObject"/>
  <Override PartName="/xl/embeddings/oleObject42.bin" ContentType="application/vnd.openxmlformats-officedocument.oleObject"/>
  <Override PartName="/xl/embeddings/oleObject436.bin" ContentType="application/vnd.openxmlformats-officedocument.oleObject"/>
  <Override PartName="/xl/embeddings/oleObject483.bin" ContentType="application/vnd.openxmlformats-officedocument.oleObject"/>
  <Override PartName="/xl/embeddings/oleObject622.bin" ContentType="application/vnd.openxmlformats-officedocument.oleObject"/>
  <Override PartName="/xl/embeddings/oleObject767.bin" ContentType="application/vnd.openxmlformats-officedocument.oleObject"/>
  <Override PartName="/xl/embeddings/oleObject130.bin" ContentType="application/vnd.openxmlformats-officedocument.oleObject"/>
  <Override PartName="/xl/embeddings/oleObject228.bin" ContentType="application/vnd.openxmlformats-officedocument.oleObject"/>
  <Override PartName="/xl/embeddings/oleObject275.bin" ContentType="application/vnd.openxmlformats-officedocument.oleObject"/>
  <Override PartName="/xl/embeddings/oleObject414.bin" ContentType="application/vnd.openxmlformats-officedocument.oleObject"/>
  <Override PartName="/xl/embeddings/oleObject461.bin" ContentType="application/vnd.openxmlformats-officedocument.oleObject"/>
  <Override PartName="/xl/embeddings/oleObject559.bin" ContentType="application/vnd.openxmlformats-officedocument.oleObject"/>
  <Override PartName="/xl/embeddings/oleObject745.bin" ContentType="application/vnd.openxmlformats-officedocument.oleObject"/>
  <Override PartName="/xl/embeddings/oleObject792.bin" ContentType="application/vnd.openxmlformats-officedocument.oleObject"/>
  <Override PartName="/xl/embeddings/oleObject20.bin" ContentType="application/vnd.openxmlformats-officedocument.oleObject"/>
  <Override PartName="/xl/embeddings/oleObject206.bin" ContentType="application/vnd.openxmlformats-officedocument.oleObject"/>
  <Override PartName="/xl/embeddings/oleObject253.bin" ContentType="application/vnd.openxmlformats-officedocument.oleObject"/>
  <Override PartName="/xl/embeddings/oleObject398.bin" ContentType="application/vnd.openxmlformats-officedocument.oleObject"/>
  <Override PartName="/xl/embeddings/oleObject537.bin" ContentType="application/vnd.openxmlformats-officedocument.oleObject"/>
  <Override PartName="/xl/embeddings/oleObject584.bin" ContentType="application/vnd.openxmlformats-officedocument.oleObject"/>
  <Override PartName="/xl/embeddings/oleObject600.bin" ContentType="application/vnd.openxmlformats-officedocument.oleObject"/>
  <Override PartName="/xl/embeddings/oleObject329.bin" ContentType="application/vnd.openxmlformats-officedocument.oleObject"/>
  <Override PartName="/xl/embeddings/oleObject376.bin" ContentType="application/vnd.openxmlformats-officedocument.oleObject"/>
  <Override PartName="/xl/embeddings/oleObject723.bin" ContentType="application/vnd.openxmlformats-officedocument.oleObject"/>
  <Override PartName="/xl/embeddings/oleObject770.bin" ContentType="application/vnd.openxmlformats-officedocument.oleObject"/>
  <Override PartName="/xl/embeddings/oleObject168.bin" ContentType="application/vnd.openxmlformats-officedocument.oleObject"/>
  <Override PartName="/xl/embeddings/oleObject231.bin" ContentType="application/vnd.openxmlformats-officedocument.oleObject"/>
  <Override PartName="/xl/embeddings/oleObject499.bin" ContentType="application/vnd.openxmlformats-officedocument.oleObject"/>
  <Override PartName="/xl/embeddings/oleObject515.bin" ContentType="application/vnd.openxmlformats-officedocument.oleObject"/>
  <Override PartName="/xl/embeddings/oleObject562.bin" ContentType="application/vnd.openxmlformats-officedocument.oleObject"/>
  <Override PartName="/xl/embeddings/oleObject701.bin" ContentType="application/vnd.openxmlformats-officedocument.oleObject"/>
  <Override PartName="/xl/embeddings/oleObject58.bin" ContentType="application/vnd.openxmlformats-officedocument.oleObject"/>
  <Override PartName="/xl/embeddings/oleObject307.bin" ContentType="application/vnd.openxmlformats-officedocument.oleObject"/>
  <Override PartName="/xl/embeddings/oleObject354.bin" ContentType="application/vnd.openxmlformats-officedocument.oleObject"/>
  <Override PartName="/xl/embeddings/oleObject540.bin" ContentType="application/vnd.openxmlformats-officedocument.oleObject"/>
  <Override PartName="/xl/embeddings/oleObject638.bin" ContentType="application/vnd.openxmlformats-officedocument.oleObject"/>
  <Override PartName="/xl/embeddings/oleObject685.bin" ContentType="application/vnd.openxmlformats-officedocument.oleObject"/>
  <Override PartName="/xl/embeddings/oleObject146.bin" ContentType="application/vnd.openxmlformats-officedocument.oleObject"/>
  <Override PartName="/xl/embeddings/oleObject193.bin" ContentType="application/vnd.openxmlformats-officedocument.oleObject"/>
  <Override PartName="/xl/embeddings/oleObject332.bin" ContentType="application/vnd.openxmlformats-officedocument.oleObject"/>
  <Override PartName="/xl/embeddings/oleObject477.bin" ContentType="application/vnd.openxmlformats-officedocument.oleObject"/>
  <Override PartName="/xl/embeddings/oleObject616.bin" ContentType="application/vnd.openxmlformats-officedocument.oleObject"/>
  <Override PartName="/xl/embeddings/oleObject824.bin" ContentType="application/vnd.openxmlformats-officedocument.oleObject"/>
  <Override PartName="/xl/embeddings/oleObject36.bin" ContentType="application/vnd.openxmlformats-officedocument.oleObject"/>
  <Override PartName="/xl/embeddings/oleObject83.bin" ContentType="application/vnd.openxmlformats-officedocument.oleObject"/>
  <Override PartName="/xl/embeddings/oleObject124.bin" ContentType="application/vnd.openxmlformats-officedocument.oleObject"/>
  <Override PartName="/xl/embeddings/oleObject171.bin" ContentType="application/vnd.openxmlformats-officedocument.oleObject"/>
  <Override PartName="/xl/embeddings/oleObject269.bin" ContentType="application/vnd.openxmlformats-officedocument.oleObject"/>
  <Override PartName="/xl/embeddings/oleObject408.bin" ContentType="application/vnd.openxmlformats-officedocument.oleObject"/>
  <Override PartName="/xl/embeddings/oleObject455.bin" ContentType="application/vnd.openxmlformats-officedocument.oleObject"/>
  <Override PartName="/xl/embeddings/oleObject663.bin" ContentType="application/vnd.openxmlformats-officedocument.oleObject"/>
  <Override PartName="/xl/embeddings/oleObject802.bin" ContentType="application/vnd.openxmlformats-officedocument.oleObject"/>
  <Override PartName="/xl/embeddings/oleObject14.bin" ContentType="application/vnd.openxmlformats-officedocument.oleObject"/>
  <Override PartName="/xl/embeddings/oleObject61.bin" ContentType="application/vnd.openxmlformats-officedocument.oleObject"/>
  <Override PartName="/xl/embeddings/oleObject247.bin" ContentType="application/vnd.openxmlformats-officedocument.oleObject"/>
  <Override PartName="/xl/embeddings/oleObject294.bin" ContentType="application/vnd.openxmlformats-officedocument.oleObject"/>
  <Override PartName="/xl/embeddings/oleObject310.bin" ContentType="application/vnd.openxmlformats-officedocument.oleObject"/>
  <Override PartName="/xl/embeddings/oleObject641.bin" ContentType="application/vnd.openxmlformats-officedocument.oleObject"/>
  <Override PartName="/xl/embeddings/oleObject739.bin" ContentType="application/vnd.openxmlformats-officedocument.oleObject"/>
  <Override PartName="/xl/embeddings/oleObject786.bin" ContentType="application/vnd.openxmlformats-officedocument.oleObject"/>
  <Override PartName="/xl/embeddings/oleObject102.bin" ContentType="application/vnd.openxmlformats-officedocument.oleObject"/>
  <Override PartName="/xl/embeddings/oleObject433.bin" ContentType="application/vnd.openxmlformats-officedocument.oleObject"/>
  <Override PartName="/xl/embeddings/oleObject480.bin" ContentType="application/vnd.openxmlformats-officedocument.oleObject"/>
  <Override PartName="/xl/embeddings/oleObject578.bin" ContentType="application/vnd.openxmlformats-officedocument.oleObject"/>
  <Override PartName="/xl/embeddings/oleObject717.bin" ContentType="application/vnd.openxmlformats-officedocument.oleObject"/>
  <Override PartName="/xl/embeddings/oleObject764.bin" ContentType="application/vnd.openxmlformats-officedocument.oleObject"/>
  <Override PartName="/xl/embeddings/oleObject4.bin" ContentType="application/vnd.openxmlformats-officedocument.oleObject"/>
  <Override PartName="/xl/embeddings/oleObject225.bin" ContentType="application/vnd.openxmlformats-officedocument.oleObject"/>
  <Override PartName="/xl/embeddings/oleObject272.bin" ContentType="application/vnd.openxmlformats-officedocument.oleObject"/>
  <Override PartName="/xl/embeddings/oleObject509.bin" ContentType="application/vnd.openxmlformats-officedocument.oleObject"/>
  <Override PartName="/xl/embeddings/oleObject556.bin" ContentType="application/vnd.openxmlformats-officedocument.oleObject"/>
  <Override PartName="/xl/embeddings/oleObject348.bin" ContentType="application/vnd.openxmlformats-officedocument.oleObject"/>
  <Override PartName="/xl/embeddings/oleObject395.bin" ContentType="application/vnd.openxmlformats-officedocument.oleObject"/>
  <Override PartName="/xl/embeddings/oleObject411.bin" ContentType="application/vnd.openxmlformats-officedocument.oleObject"/>
  <Override PartName="/xl/embeddings/oleObject679.bin" ContentType="application/vnd.openxmlformats-officedocument.oleObject"/>
  <Override PartName="/xl/embeddings/oleObject742.bin" ContentType="application/vnd.openxmlformats-officedocument.oleObject"/>
  <Override PartName="/xl/embeddings/oleObject99.bin" ContentType="application/vnd.openxmlformats-officedocument.oleObject"/>
  <Override PartName="/xl/embeddings/oleObject187.bin" ContentType="application/vnd.openxmlformats-officedocument.oleObject"/>
  <Override PartName="/xl/embeddings/oleObject203.bin" ContentType="application/vnd.openxmlformats-officedocument.oleObject"/>
  <Override PartName="/xl/embeddings/oleObject250.bin" ContentType="application/vnd.openxmlformats-officedocument.oleObject"/>
  <Override PartName="/xl/embeddings/oleObject534.bin" ContentType="application/vnd.openxmlformats-officedocument.oleObject"/>
  <Override PartName="/xl/embeddings/oleObject581.bin" ContentType="application/vnd.openxmlformats-officedocument.oleObject"/>
  <Override PartName="/xl/embeddings/oleObject720.bin" ContentType="application/vnd.openxmlformats-officedocument.oleObject"/>
  <Override PartName="/xl/embeddings/oleObject818.bin" ContentType="application/vnd.openxmlformats-officedocument.oleObject"/>
  <Override PartName="/xl/embeddings/oleObject77.bin" ContentType="application/vnd.openxmlformats-officedocument.oleObject"/>
  <Override PartName="/xl/embeddings/oleObject326.bin" ContentType="application/vnd.openxmlformats-officedocument.oleObject"/>
  <Override PartName="/xl/embeddings/oleObject373.bin" ContentType="application/vnd.openxmlformats-officedocument.oleObject"/>
  <Override PartName="/xl/embeddings/oleObject512.bin" ContentType="application/vnd.openxmlformats-officedocument.oleObject"/>
  <Override PartName="/xl/embeddings/oleObject657.bin" ContentType="application/vnd.openxmlformats-officedocument.oleObject"/>
  <Override PartName="/xl/sharedStrings.xml" ContentType="application/vnd.openxmlformats-officedocument.spreadsheetml.sharedStrings+xml"/>
  <Override PartName="/xl/embeddings/oleObject118.bin" ContentType="application/vnd.openxmlformats-officedocument.oleObject"/>
  <Override PartName="/xl/embeddings/oleObject165.bin" ContentType="application/vnd.openxmlformats-officedocument.oleObject"/>
  <Override PartName="/xl/embeddings/oleObject304.bin" ContentType="application/vnd.openxmlformats-officedocument.oleObject"/>
  <Override PartName="/xl/embeddings/oleObject351.bin" ContentType="application/vnd.openxmlformats-officedocument.oleObject"/>
  <Override PartName="/xl/embeddings/oleObject449.bin" ContentType="application/vnd.openxmlformats-officedocument.oleObject"/>
  <Override PartName="/xl/embeddings/oleObject496.bin" ContentType="application/vnd.openxmlformats-officedocument.oleObject"/>
  <Override PartName="/xl/embeddings/oleObject635.bin" ContentType="application/vnd.openxmlformats-officedocument.oleObject"/>
  <Override PartName="/xl/embeddings/oleObject682.bin" ContentType="application/vnd.openxmlformats-officedocument.oleObject"/>
  <Override PartName="/xl/embeddings/oleObject55.bin" ContentType="application/vnd.openxmlformats-officedocument.oleObject"/>
  <Override PartName="/xl/embeddings/oleObject143.bin" ContentType="application/vnd.openxmlformats-officedocument.oleObject"/>
  <Override PartName="/xl/embeddings/oleObject190.bin" ContentType="application/vnd.openxmlformats-officedocument.oleObject"/>
  <Override PartName="/xl/embeddings/oleObject288.bin" ContentType="application/vnd.openxmlformats-officedocument.oleObject"/>
  <Override PartName="/xl/embeddings/oleObject427.bin" ContentType="application/vnd.openxmlformats-officedocument.oleObject"/>
  <Override PartName="/xl/embeddings/oleObject474.bin" ContentType="application/vnd.openxmlformats-officedocument.oleObject"/>
  <Override PartName="/xl/embeddings/oleObject821.bin" ContentType="application/vnd.openxmlformats-officedocument.oleObject"/>
  <Override PartName="/xl/embeddings/oleObject33.bin" ContentType="application/vnd.openxmlformats-officedocument.oleObject"/>
  <Override PartName="/xl/embeddings/oleObject80.bin" ContentType="application/vnd.openxmlformats-officedocument.oleObject"/>
  <Override PartName="/xl/embeddings/oleObject219.bin" ContentType="application/vnd.openxmlformats-officedocument.oleObject"/>
  <Override PartName="/xl/embeddings/oleObject266.bin" ContentType="application/vnd.openxmlformats-officedocument.oleObject"/>
  <Override PartName="/xl/embeddings/oleObject613.bin" ContentType="application/vnd.openxmlformats-officedocument.oleObject"/>
  <Override PartName="/xl/embeddings/oleObject660.bin" ContentType="application/vnd.openxmlformats-officedocument.oleObject"/>
  <Override PartName="/xl/embeddings/oleObject758.bin" ContentType="application/vnd.openxmlformats-officedocument.oleObject"/>
  <Override PartName="/xl/embeddings/oleObject121.bin" ContentType="application/vnd.openxmlformats-officedocument.oleObject"/>
  <Override PartName="/xl/embeddings/oleObject405.bin" ContentType="application/vnd.openxmlformats-officedocument.oleObject"/>
  <Override PartName="/xl/embeddings/oleObject452.bin" ContentType="application/vnd.openxmlformats-officedocument.oleObject"/>
  <Override PartName="/xl/embeddings/oleObject597.bin" ContentType="application/vnd.openxmlformats-officedocument.oleObject"/>
  <Override PartName="/xl/embeddings/oleObject736.bin" ContentType="application/vnd.openxmlformats-officedocument.oleObject"/>
  <Override PartName="/xl/embeddings/oleObject783.bin" ContentType="application/vnd.openxmlformats-officedocument.oleObject"/>
  <Override PartName="/xl/embeddings/oleObject11.bin" ContentType="application/vnd.openxmlformats-officedocument.oleObject"/>
  <Override PartName="/xl/embeddings/oleObject244.bin" ContentType="application/vnd.openxmlformats-officedocument.oleObject"/>
  <Override PartName="/xl/embeddings/oleObject291.bin" ContentType="application/vnd.openxmlformats-officedocument.oleObject"/>
  <Override PartName="/xl/embeddings/oleObject389.bin" ContentType="application/vnd.openxmlformats-officedocument.oleObject"/>
  <Override PartName="/xl/embeddings/oleObject430.bin" ContentType="application/vnd.openxmlformats-officedocument.oleObject"/>
  <Override PartName="/xl/embeddings/oleObject528.bin" ContentType="application/vnd.openxmlformats-officedocument.oleObject"/>
  <Override PartName="/xl/embeddings/oleObject575.bin" ContentType="application/vnd.openxmlformats-officedocument.oleObject"/>
  <Override PartName="/xl/workbook.xml" ContentType="application/vnd.openxmlformats-officedocument.spreadsheetml.sheet.main+xml"/>
  <Override PartName="/xl/embeddings/oleObject1.bin" ContentType="application/vnd.openxmlformats-officedocument.oleObject"/>
  <Override PartName="/xl/embeddings/oleObject222.bin" ContentType="application/vnd.openxmlformats-officedocument.oleObject"/>
  <Override PartName="/xl/embeddings/oleObject367.bin" ContentType="application/vnd.openxmlformats-officedocument.oleObject"/>
  <Override PartName="/xl/embeddings/oleObject698.bin" ContentType="application/vnd.openxmlformats-officedocument.oleObject"/>
  <Override PartName="/xl/embeddings/oleObject714.bin" ContentType="application/vnd.openxmlformats-officedocument.oleObject"/>
  <Override PartName="/xl/embeddings/oleObject761.bin" ContentType="application/vnd.openxmlformats-officedocument.oleObject"/>
  <Override PartName="/xl/embeddings/oleObject159.bin" ContentType="application/vnd.openxmlformats-officedocument.oleObject"/>
  <Override PartName="/xl/embeddings/oleObject506.bin" ContentType="application/vnd.openxmlformats-officedocument.oleObject"/>
  <Override PartName="/xl/embeddings/oleObject553.bin" ContentType="application/vnd.openxmlformats-officedocument.oleObject"/>
  <Default Extension="vml" ContentType="application/vnd.openxmlformats-officedocument.vmlDrawing"/>
  <Override PartName="/xl/embeddings/oleObject49.bin" ContentType="application/vnd.openxmlformats-officedocument.oleObject"/>
  <Override PartName="/xl/embeddings/oleObject96.bin" ContentType="application/vnd.openxmlformats-officedocument.oleObject"/>
  <Override PartName="/xl/embeddings/oleObject200.bin" ContentType="application/vnd.openxmlformats-officedocument.oleObject"/>
  <Override PartName="/xl/embeddings/oleObject345.bin" ContentType="application/vnd.openxmlformats-officedocument.oleObject"/>
  <Override PartName="/xl/embeddings/oleObject392.bin" ContentType="application/vnd.openxmlformats-officedocument.oleObject"/>
  <Override PartName="/xl/embeddings/oleObject531.bin" ContentType="application/vnd.openxmlformats-officedocument.oleObject"/>
  <Override PartName="/xl/embeddings/oleObject629.bin" ContentType="application/vnd.openxmlformats-officedocument.oleObject"/>
  <Override PartName="/xl/embeddings/oleObject676.bin" ContentType="application/vnd.openxmlformats-officedocument.oleObject"/>
  <Override PartName="/xl/embeddings/oleObject815.bin" ContentType="application/vnd.openxmlformats-officedocument.oleObject"/>
  <Override PartName="/xl/embeddings/oleObject137.bin" ContentType="application/vnd.openxmlformats-officedocument.oleObject"/>
  <Override PartName="/xl/embeddings/oleObject184.bin" ContentType="application/vnd.openxmlformats-officedocument.oleObject"/>
  <Override PartName="/xl/embeddings/oleObject323.bin" ContentType="application/vnd.openxmlformats-officedocument.oleObject"/>
  <Override PartName="/xl/embeddings/oleObject370.bin" ContentType="application/vnd.openxmlformats-officedocument.oleObject"/>
  <Override PartName="/xl/embeddings/oleObject468.bin" ContentType="application/vnd.openxmlformats-officedocument.oleObject"/>
  <Override PartName="/xl/embeddings/oleObject607.bin" ContentType="application/vnd.openxmlformats-officedocument.oleObject"/>
  <Override PartName="/xl/embeddings/oleObject654.bin" ContentType="application/vnd.openxmlformats-officedocument.oleObject"/>
  <Override PartName="/xl/embeddings/oleObject799.bin" ContentType="application/vnd.openxmlformats-officedocument.oleObject"/>
  <Override PartName="/xl/embeddings/oleObject27.bin" ContentType="application/vnd.openxmlformats-officedocument.oleObject"/>
  <Override PartName="/xl/embeddings/oleObject74.bin" ContentType="application/vnd.openxmlformats-officedocument.oleObject"/>
  <Override PartName="/xl/embeddings/oleObject115.bin" ContentType="application/vnd.openxmlformats-officedocument.oleObject"/>
  <Override PartName="/xl/embeddings/oleObject162.bin" ContentType="application/vnd.openxmlformats-officedocument.oleObject"/>
  <Override PartName="/xl/embeddings/oleObject446.bin" ContentType="application/vnd.openxmlformats-officedocument.oleObject"/>
  <Override PartName="/xl/embeddings/oleObject493.bin" ContentType="application/vnd.openxmlformats-officedocument.oleObject"/>
  <Override PartName="/xl/embeddings/oleObject777.bin" ContentType="application/vnd.openxmlformats-officedocument.oleObject"/>
  <Override PartName="/docProps/core.xml" ContentType="application/vnd.openxmlformats-package.core-properties+xml"/>
  <Override PartName="/xl/embeddings/oleObject52.bin" ContentType="application/vnd.openxmlformats-officedocument.oleObject"/>
  <Override PartName="/xl/embeddings/oleObject238.bin" ContentType="application/vnd.openxmlformats-officedocument.oleObject"/>
  <Override PartName="/xl/embeddings/oleObject285.bin" ContentType="application/vnd.openxmlformats-officedocument.oleObject"/>
  <Override PartName="/xl/embeddings/oleObject301.bin" ContentType="application/vnd.openxmlformats-officedocument.oleObject"/>
  <Override PartName="/xl/embeddings/oleObject569.bin" ContentType="application/vnd.openxmlformats-officedocument.oleObject"/>
  <Override PartName="/xl/embeddings/oleObject632.bin" ContentType="application/vnd.openxmlformats-officedocument.oleObject"/>
  <Override PartName="/xl/embeddings/oleObject140.bin" ContentType="application/vnd.openxmlformats-officedocument.oleObject"/>
  <Override PartName="/xl/embeddings/oleObject424.bin" ContentType="application/vnd.openxmlformats-officedocument.oleObject"/>
  <Override PartName="/xl/embeddings/oleObject471.bin" ContentType="application/vnd.openxmlformats-officedocument.oleObject"/>
  <Override PartName="/xl/embeddings/oleObject610.bin" ContentType="application/vnd.openxmlformats-officedocument.oleObject"/>
  <Override PartName="/xl/embeddings/oleObject708.bin" ContentType="application/vnd.openxmlformats-officedocument.oleObject"/>
  <Override PartName="/xl/embeddings/oleObject755.bin" ContentType="application/vnd.openxmlformats-officedocument.oleObject"/>
  <Override PartName="/xl/embeddings/oleObject30.bin" ContentType="application/vnd.openxmlformats-officedocument.oleObject"/>
  <Override PartName="/xl/embeddings/oleObject216.bin" ContentType="application/vnd.openxmlformats-officedocument.oleObject"/>
  <Override PartName="/xl/embeddings/oleObject263.bin" ContentType="application/vnd.openxmlformats-officedocument.oleObject"/>
  <Override PartName="/xl/embeddings/oleObject402.bin" ContentType="application/vnd.openxmlformats-officedocument.oleObject"/>
  <Override PartName="/xl/embeddings/oleObject547.bin" ContentType="application/vnd.openxmlformats-officedocument.oleObject"/>
  <Override PartName="/xl/embeddings/oleObject594.bin" ContentType="application/vnd.openxmlformats-officedocument.oleObject"/>
  <Default Extension="rels" ContentType="application/vnd.openxmlformats-package.relationships+xml"/>
  <Override PartName="/xl/embeddings/oleObject241.bin" ContentType="application/vnd.openxmlformats-officedocument.oleObject"/>
  <Override PartName="/xl/embeddings/oleObject339.bin" ContentType="application/vnd.openxmlformats-officedocument.oleObject"/>
  <Override PartName="/xl/embeddings/oleObject386.bin" ContentType="application/vnd.openxmlformats-officedocument.oleObject"/>
  <Override PartName="/xl/embeddings/oleObject733.bin" ContentType="application/vnd.openxmlformats-officedocument.oleObject"/>
  <Override PartName="/xl/embeddings/oleObject780.bin" ContentType="application/vnd.openxmlformats-officedocument.oleObject"/>
  <Override PartName="/xl/embeddings/oleObject178.bin" ContentType="application/vnd.openxmlformats-officedocument.oleObject"/>
  <Override PartName="/xl/embeddings/oleObject317.bin" ContentType="application/vnd.openxmlformats-officedocument.oleObject"/>
  <Override PartName="/xl/embeddings/oleObject364.bin" ContentType="application/vnd.openxmlformats-officedocument.oleObject"/>
  <Override PartName="/xl/embeddings/oleObject525.bin" ContentType="application/vnd.openxmlformats-officedocument.oleObject"/>
  <Override PartName="/xl/embeddings/oleObject572.bin" ContentType="application/vnd.openxmlformats-officedocument.oleObject"/>
  <Override PartName="/xl/embeddings/oleObject711.bin" ContentType="application/vnd.openxmlformats-officedocument.oleObject"/>
  <Override PartName="/xl/embeddings/oleObject809.bin" ContentType="application/vnd.openxmlformats-officedocument.oleObject"/>
  <Override PartName="/xl/worksheets/sheet1.xml" ContentType="application/vnd.openxmlformats-officedocument.spreadsheetml.worksheet+xml"/>
  <Override PartName="/xl/embeddings/oleObject68.bin" ContentType="application/vnd.openxmlformats-officedocument.oleObject"/>
  <Override PartName="/xl/embeddings/oleObject109.bin" ContentType="application/vnd.openxmlformats-officedocument.oleObject"/>
  <Override PartName="/xl/embeddings/oleObject156.bin" ContentType="application/vnd.openxmlformats-officedocument.oleObject"/>
  <Override PartName="/xl/embeddings/oleObject503.bin" ContentType="application/vnd.openxmlformats-officedocument.oleObject"/>
  <Override PartName="/xl/embeddings/oleObject550.bin" ContentType="application/vnd.openxmlformats-officedocument.oleObject"/>
  <Override PartName="/xl/embeddings/oleObject648.bin" ContentType="application/vnd.openxmlformats-officedocument.oleObject"/>
  <Override PartName="/xl/embeddings/oleObject695.bin" ContentType="application/vnd.openxmlformats-officedocument.oleObject"/>
  <Override PartName="/xl/embeddings/oleObject46.bin" ContentType="application/vnd.openxmlformats-officedocument.oleObject"/>
  <Override PartName="/xl/embeddings/oleObject93.bin" ContentType="application/vnd.openxmlformats-officedocument.oleObject"/>
  <Override PartName="/xl/embeddings/oleObject342.bin" ContentType="application/vnd.openxmlformats-officedocument.oleObject"/>
  <Override PartName="/xl/embeddings/oleObject487.bin" ContentType="application/vnd.openxmlformats-officedocument.oleObject"/>
  <Override PartName="/xl/embeddings/oleObject626.bin" ContentType="application/vnd.openxmlformats-officedocument.oleObject"/>
  <Override PartName="/xl/embeddings/oleObject673.bin" ContentType="application/vnd.openxmlformats-officedocument.oleObject"/>
  <Override PartName="/xl/embeddings/oleObject134.bin" ContentType="application/vnd.openxmlformats-officedocument.oleObject"/>
  <Override PartName="/xl/embeddings/oleObject181.bin" ContentType="application/vnd.openxmlformats-officedocument.oleObject"/>
  <Override PartName="/xl/embeddings/oleObject279.bin" ContentType="application/vnd.openxmlformats-officedocument.oleObject"/>
  <Override PartName="/xl/embeddings/oleObject418.bin" ContentType="application/vnd.openxmlformats-officedocument.oleObject"/>
  <Override PartName="/xl/embeddings/oleObject465.bin" ContentType="application/vnd.openxmlformats-officedocument.oleObject"/>
  <Override PartName="/xl/embeddings/oleObject749.bin" ContentType="application/vnd.openxmlformats-officedocument.oleObject"/>
  <Override PartName="/xl/embeddings/oleObject796.bin" ContentType="application/vnd.openxmlformats-officedocument.oleObject"/>
  <Override PartName="/xl/embeddings/oleObject812.bin" ContentType="application/vnd.openxmlformats-officedocument.oleObject"/>
  <Override PartName="/xl/embeddings/oleObject24.bin" ContentType="application/vnd.openxmlformats-officedocument.oleObject"/>
  <Override PartName="/xl/embeddings/oleObject71.bin" ContentType="application/vnd.openxmlformats-officedocument.oleObject"/>
  <Override PartName="/xl/embeddings/oleObject257.bin" ContentType="application/vnd.openxmlformats-officedocument.oleObject"/>
  <Override PartName="/xl/embeddings/oleObject320.bin" ContentType="application/vnd.openxmlformats-officedocument.oleObject"/>
  <Override PartName="/xl/embeddings/oleObject588.bin" ContentType="application/vnd.openxmlformats-officedocument.oleObject"/>
  <Override PartName="/xl/embeddings/oleObject604.bin" ContentType="application/vnd.openxmlformats-officedocument.oleObject"/>
  <Override PartName="/xl/embeddings/oleObject651.bin" ContentType="application/vnd.openxmlformats-officedocument.oleObject"/>
  <Override PartName="/xl/embeddings/oleObject112.bin" ContentType="application/vnd.openxmlformats-officedocument.oleObject"/>
  <Override PartName="/xl/embeddings/oleObject443.bin" ContentType="application/vnd.openxmlformats-officedocument.oleObject"/>
  <Override PartName="/xl/embeddings/oleObject490.bin" ContentType="application/vnd.openxmlformats-officedocument.oleObject"/>
  <Override PartName="/xl/embeddings/oleObject727.bin" ContentType="application/vnd.openxmlformats-officedocument.oleObject"/>
  <Override PartName="/xl/embeddings/oleObject774.bin" ContentType="application/vnd.openxmlformats-officedocument.oleObject"/>
  <Override PartName="/xl/embeddings/oleObject235.bin" ContentType="application/vnd.openxmlformats-officedocument.oleObject"/>
  <Override PartName="/xl/embeddings/oleObject282.bin" ContentType="application/vnd.openxmlformats-officedocument.oleObject"/>
  <Default Extension="jpeg" ContentType="image/jpeg"/>
  <Override PartName="/xl/embeddings/oleObject421.bin" ContentType="application/vnd.openxmlformats-officedocument.oleObject"/>
  <Override PartName="/xl/embeddings/oleObject519.bin" ContentType="application/vnd.openxmlformats-officedocument.oleObject"/>
  <Override PartName="/xl/embeddings/oleObject566.bin" ContentType="application/vnd.openxmlformats-officedocument.oleObject"/>
  <Override PartName="/xl/embeddings/oleObject705.bin" ContentType="application/vnd.openxmlformats-officedocument.oleObject"/>
  <Override PartName="/xl/embeddings/oleObject752.bin" ContentType="application/vnd.openxmlformats-officedocument.oleObject"/>
  <Override PartName="/xl/embeddings/oleObject213.bin" ContentType="application/vnd.openxmlformats-officedocument.oleObject"/>
  <Override PartName="/xl/embeddings/oleObject260.bin" ContentType="application/vnd.openxmlformats-officedocument.oleObject"/>
  <Override PartName="/xl/embeddings/oleObject358.bin" ContentType="application/vnd.openxmlformats-officedocument.oleObject"/>
  <Override PartName="/xl/embeddings/oleObject544.bin" ContentType="application/vnd.openxmlformats-officedocument.oleObject"/>
  <Override PartName="/xl/embeddings/oleObject591.bin" ContentType="application/vnd.openxmlformats-officedocument.oleObject"/>
  <Override PartName="/xl/embeddings/oleObject689.bin" ContentType="application/vnd.openxmlformats-officedocument.oleObject"/>
  <Override PartName="/xl/embeddings/oleObject197.bin" ContentType="application/vnd.openxmlformats-officedocument.oleObject"/>
  <Override PartName="/xl/embeddings/oleObject336.bin" ContentType="application/vnd.openxmlformats-officedocument.oleObject"/>
  <Override PartName="/xl/embeddings/oleObject383.bin" ContentType="application/vnd.openxmlformats-officedocument.oleObject"/>
  <Override PartName="/xl/embeddings/oleObject730.bin" ContentType="application/vnd.openxmlformats-officedocument.oleObject"/>
  <Override PartName="/xl/embeddings/oleObject87.bin" ContentType="application/vnd.openxmlformats-officedocument.oleObject"/>
  <Override PartName="/xl/embeddings/oleObject128.bin" ContentType="application/vnd.openxmlformats-officedocument.oleObject"/>
  <Override PartName="/xl/embeddings/oleObject175.bin" ContentType="application/vnd.openxmlformats-officedocument.oleObject"/>
  <Override PartName="/xl/embeddings/oleObject522.bin" ContentType="application/vnd.openxmlformats-officedocument.oleObject"/>
  <Override PartName="/xl/embeddings/oleObject667.bin" ContentType="application/vnd.openxmlformats-officedocument.oleObject"/>
  <Override PartName="/xl/embeddings/oleObject806.bin" ContentType="application/vnd.openxmlformats-officedocument.oleObject"/>
  <Override PartName="/xl/embeddings/oleObject18.bin" ContentType="application/vnd.openxmlformats-officedocument.oleObject"/>
  <Override PartName="/xl/embeddings/oleObject65.bin" ContentType="application/vnd.openxmlformats-officedocument.oleObject"/>
  <Override PartName="/xl/embeddings/oleObject314.bin" ContentType="application/vnd.openxmlformats-officedocument.oleObject"/>
  <Override PartName="/xl/embeddings/oleObject361.bin" ContentType="application/vnd.openxmlformats-officedocument.oleObject"/>
  <Override PartName="/xl/embeddings/oleObject459.bin" ContentType="application/vnd.openxmlformats-officedocument.oleObject"/>
  <Override PartName="/xl/embeddings/oleObject500.bin" ContentType="application/vnd.openxmlformats-officedocument.oleObject"/>
  <Override PartName="/xl/embeddings/oleObject645.bin" ContentType="application/vnd.openxmlformats-officedocument.oleObject"/>
  <Override PartName="/xl/embeddings/oleObject692.bin" ContentType="application/vnd.openxmlformats-officedocument.oleObject"/>
  <Override PartName="/xl/embeddings/oleObject106.bin" ContentType="application/vnd.openxmlformats-officedocument.oleObject"/>
  <Override PartName="/xl/embeddings/oleObject153.bin" ContentType="application/vnd.openxmlformats-officedocument.oleObject"/>
  <Override PartName="/xl/embeddings/oleObject298.bin" ContentType="application/vnd.openxmlformats-officedocument.oleObject"/>
  <Override PartName="/xl/embeddings/oleObject437.bin" ContentType="application/vnd.openxmlformats-officedocument.oleObject"/>
  <Override PartName="/xl/embeddings/oleObject484.bin" ContentType="application/vnd.openxmlformats-officedocument.oleObject"/>
  <Override PartName="/xl/embeddings/oleObject768.bin" ContentType="application/vnd.openxmlformats-officedocument.oleObject"/>
  <Override PartName="/xl/embeddings/oleObject43.bin" ContentType="application/vnd.openxmlformats-officedocument.oleObject"/>
  <Override PartName="/xl/embeddings/oleObject229.bin" ContentType="application/vnd.openxmlformats-officedocument.oleObject"/>
  <Override PartName="/xl/embeddings/oleObject670.bin" ContentType="application/vnd.openxmlformats-officedocument.oleObject"/>
  <Override PartName="/xl/embeddings/oleObject399.bin" ContentType="application/vnd.openxmlformats-officedocument.oleObject"/>
  <Override PartName="/xl/embeddings/oleObject415.bin" ContentType="application/vnd.openxmlformats-officedocument.oleObject"/>
  <Override PartName="/xl/embeddings/oleObject601.bin" ContentType="application/vnd.openxmlformats-officedocument.oleObject"/>
  <Override PartName="/xl/embeddings/oleObject746.bin" ContentType="application/vnd.openxmlformats-officedocument.oleObject"/>
  <Override PartName="/xl/embeddings/oleObject254.bin" ContentType="application/vnd.openxmlformats-officedocument.oleObject"/>
  <Override PartName="/xl/embeddings/oleObject440.bin" ContentType="application/vnd.openxmlformats-officedocument.oleObject"/>
  <Override PartName="/xl/embeddings/oleObject585.bin" ContentType="application/vnd.openxmlformats-officedocument.oleObject"/>
  <Override PartName="/xl/embeddings/oleObject771.bin" ContentType="application/vnd.openxmlformats-officedocument.oleObject"/>
  <Override PartName="/xl/embeddings/oleObject516.bin" ContentType="application/vnd.openxmlformats-officedocument.oleObject"/>
  <Override PartName="/xl/embeddings/oleObject169.bin" ContentType="application/vnd.openxmlformats-officedocument.oleObject"/>
  <Override PartName="/xl/embeddings/oleObject355.bin" ContentType="application/vnd.openxmlformats-officedocument.oleObject"/>
  <Override PartName="/xl/embeddings/oleObject686.bin" ContentType="application/vnd.openxmlformats-officedocument.oleObject"/>
  <Override PartName="/xl/embeddings/oleObject702.bin" ContentType="application/vnd.openxmlformats-officedocument.oleObject"/>
  <Override PartName="/xl/embeddings/oleObject59.bin" ContentType="application/vnd.openxmlformats-officedocument.oleObject"/>
  <Override PartName="/xl/embeddings/oleObject194.bin" ContentType="application/vnd.openxmlformats-officedocument.oleObject"/>
  <Override PartName="/xl/embeddings/oleObject210.bin" ContentType="application/vnd.openxmlformats-officedocument.oleObject"/>
  <Override PartName="/xl/embeddings/oleObject541.bin" ContentType="application/vnd.openxmlformats-officedocument.oleObject"/>
  <Override PartName="/xl/embeddings/oleObject84.bin" ContentType="application/vnd.openxmlformats-officedocument.oleObject"/>
  <Override PartName="/xl/embeddings/oleObject380.bin" ContentType="application/vnd.openxmlformats-officedocument.oleObject"/>
  <Override PartName="/xl/embeddings/oleObject617.bin" ContentType="application/vnd.openxmlformats-officedocument.oleObject"/>
  <Override PartName="/xl/embeddings/oleObject125.bin" ContentType="application/vnd.openxmlformats-officedocument.oleObject"/>
  <Override PartName="/xl/embeddings/oleObject311.bin" ContentType="application/vnd.openxmlformats-officedocument.oleObject"/>
  <Override PartName="/xl/embeddings/oleObject456.bin" ContentType="application/vnd.openxmlformats-officedocument.oleObject"/>
  <Override PartName="/xl/embeddings/oleObject787.bin" ContentType="application/vnd.openxmlformats-officedocument.oleObject"/>
  <Override PartName="/xl/embeddings/oleObject803.bin" ContentType="application/vnd.openxmlformats-officedocument.oleObject"/>
  <Override PartName="/xl/embeddings/oleObject15.bin" ContentType="application/vnd.openxmlformats-officedocument.oleObject"/>
  <Override PartName="/xl/embeddings/oleObject150.bin" ContentType="application/vnd.openxmlformats-officedocument.oleObject"/>
  <Override PartName="/xl/embeddings/oleObject295.bin" ContentType="application/vnd.openxmlformats-officedocument.oleObject"/>
  <Override PartName="/xl/embeddings/oleObject642.bin" ContentType="application/vnd.openxmlformats-officedocument.oleObject"/>
  <Override PartName="/xl/embeddings/oleObject40.bin" ContentType="application/vnd.openxmlformats-officedocument.oleObject"/>
  <Override PartName="/xl/embeddings/oleObject481.bin" ContentType="application/vnd.openxmlformats-officedocument.oleObject"/>
  <Override PartName="/xl/embeddings/oleObject718.bin" ContentType="application/vnd.openxmlformats-officedocument.oleObject"/>
  <Override PartName="/xl/embeddings/oleObject226.bin" ContentType="application/vnd.openxmlformats-officedocument.oleObject"/>
  <Default Extension="emf" ContentType="image/x-emf"/>
  <Override PartName="/xl/embeddings/oleObject412.bin" ContentType="application/vnd.openxmlformats-officedocument.oleObject"/>
  <Override PartName="/xl/embeddings/oleObject557.bin" ContentType="application/vnd.openxmlformats-officedocument.oleObject"/>
  <Override PartName="/xl/embeddings/oleObject743.bin" ContentType="application/vnd.openxmlformats-officedocument.oleObject"/>
  <Override PartName="/xl/embeddings/oleObject251.bin" ContentType="application/vnd.openxmlformats-officedocument.oleObject"/>
  <Override PartName="/xl/embeddings/oleObject396.bin" ContentType="application/vnd.openxmlformats-officedocument.oleObject"/>
  <Override PartName="/xl/embeddings/oleObject582.bin" ContentType="application/vnd.openxmlformats-officedocument.oleObject"/>
  <Override PartName="/xl/embeddings/oleObject819.bin" ContentType="application/vnd.openxmlformats-officedocument.oleObject"/>
  <Override PartName="/xl/embeddings/oleObject327.bin" ContentType="application/vnd.openxmlformats-officedocument.oleObject"/>
  <Override PartName="/xl/embeddings/oleObject658.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2415" yWindow="1890" windowWidth="12945" windowHeight="8625" activeTab="1"/>
  </bookViews>
  <sheets>
    <sheet name="Metric Units" sheetId="1" r:id="rId1"/>
    <sheet name="US Standard Units" sheetId="4" r:id="rId2"/>
  </sheets>
  <definedNames>
    <definedName name="A">'Metric Units'!#REF!</definedName>
    <definedName name="B">'Metric Units'!#REF!</definedName>
    <definedName name="C_">'Metric Units'!#REF!</definedName>
    <definedName name="D">'Metric Units'!#REF!</definedName>
    <definedName name="IC_CableL">'Metric Units'!#REF!</definedName>
    <definedName name="IC_CableRes">'Metric Units'!#REF!</definedName>
    <definedName name="Mg_Current">'Metric Units'!$E$321</definedName>
    <definedName name="Mg_Eff">'Metric Units'!$E$319</definedName>
    <definedName name="Mg_Util">'Metric Units'!$E$320</definedName>
    <definedName name="Mg_Wt">'Metric Units'!$E$318</definedName>
    <definedName name="OLE_LINK2" localSheetId="0">'Metric Units'!$D$196</definedName>
  </definedNames>
  <calcPr calcId="125725"/>
</workbook>
</file>

<file path=xl/calcChain.xml><?xml version="1.0" encoding="utf-8"?>
<calcChain xmlns="http://schemas.openxmlformats.org/spreadsheetml/2006/main">
  <c r="K373" i="4"/>
  <c r="K376" s="1"/>
  <c r="K377" s="1"/>
  <c r="K359"/>
  <c r="K357"/>
  <c r="K355"/>
  <c r="K340"/>
  <c r="K341" s="1"/>
  <c r="K337"/>
  <c r="K335"/>
  <c r="K321"/>
  <c r="K319"/>
  <c r="K322" s="1"/>
  <c r="K743"/>
  <c r="K734"/>
  <c r="K746" s="1"/>
  <c r="K725"/>
  <c r="K737" s="1"/>
  <c r="K664"/>
  <c r="F592"/>
  <c r="F576"/>
  <c r="F577"/>
  <c r="F578"/>
  <c r="F579"/>
  <c r="F580"/>
  <c r="F581"/>
  <c r="F582"/>
  <c r="F583"/>
  <c r="F584"/>
  <c r="F585"/>
  <c r="F586"/>
  <c r="F587"/>
  <c r="F588"/>
  <c r="F589"/>
  <c r="F590"/>
  <c r="F591"/>
  <c r="F575"/>
  <c r="D592"/>
  <c r="D576"/>
  <c r="D577"/>
  <c r="D578"/>
  <c r="D579"/>
  <c r="D580"/>
  <c r="D581"/>
  <c r="D582"/>
  <c r="D583"/>
  <c r="D584"/>
  <c r="D585"/>
  <c r="D586"/>
  <c r="D587"/>
  <c r="D588"/>
  <c r="D589"/>
  <c r="D590"/>
  <c r="D591"/>
  <c r="D575"/>
  <c r="F581" i="1"/>
  <c r="F580"/>
  <c r="F579"/>
  <c r="F578"/>
  <c r="F577"/>
  <c r="F576"/>
  <c r="F575"/>
  <c r="F574"/>
  <c r="F573"/>
  <c r="F572"/>
  <c r="F571"/>
  <c r="F570"/>
  <c r="F569"/>
  <c r="F568"/>
  <c r="F567"/>
  <c r="F566"/>
  <c r="F565"/>
  <c r="F564"/>
  <c r="D581"/>
  <c r="D580"/>
  <c r="D565"/>
  <c r="D566"/>
  <c r="D567"/>
  <c r="D568"/>
  <c r="D569"/>
  <c r="D570"/>
  <c r="D571"/>
  <c r="D572"/>
  <c r="D573"/>
  <c r="D574"/>
  <c r="D575"/>
  <c r="D576"/>
  <c r="D577"/>
  <c r="D578"/>
  <c r="D579"/>
  <c r="D564"/>
  <c r="K554"/>
  <c r="K555" s="1"/>
  <c r="K557" s="1"/>
  <c r="K803"/>
  <c r="K652"/>
  <c r="K468"/>
  <c r="K469" s="1"/>
  <c r="K482"/>
  <c r="K483" s="1"/>
  <c r="K437"/>
  <c r="H247"/>
  <c r="G247"/>
  <c r="F247"/>
  <c r="E247"/>
  <c r="H246"/>
  <c r="G246"/>
  <c r="F246"/>
  <c r="F245"/>
  <c r="E246"/>
  <c r="H245"/>
  <c r="G245"/>
  <c r="E244"/>
  <c r="E245"/>
  <c r="H244"/>
  <c r="G244"/>
  <c r="F244"/>
  <c r="K134"/>
  <c r="K56"/>
  <c r="K45"/>
  <c r="K34"/>
  <c r="K781"/>
  <c r="K784"/>
  <c r="K163"/>
  <c r="K159"/>
  <c r="K150"/>
  <c r="K425"/>
  <c r="H766"/>
  <c r="H765"/>
  <c r="H764"/>
  <c r="H763"/>
  <c r="H761"/>
  <c r="H744"/>
  <c r="H745"/>
  <c r="H746"/>
  <c r="H747"/>
  <c r="H748"/>
  <c r="H749"/>
  <c r="H750"/>
  <c r="H751"/>
  <c r="H752"/>
  <c r="H753"/>
  <c r="H754"/>
  <c r="H755"/>
  <c r="H756"/>
  <c r="H757"/>
  <c r="H758"/>
  <c r="H759"/>
  <c r="H743"/>
  <c r="D217"/>
  <c r="I216"/>
  <c r="H216"/>
  <c r="I218"/>
  <c r="G218"/>
  <c r="D218"/>
  <c r="D216"/>
  <c r="D215"/>
  <c r="K729"/>
  <c r="K731" s="1"/>
  <c r="K732"/>
  <c r="K734" s="1"/>
  <c r="K724"/>
  <c r="K726" s="1"/>
  <c r="K725"/>
  <c r="K723"/>
  <c r="K716"/>
  <c r="K718" s="1"/>
  <c r="K717"/>
  <c r="K733"/>
  <c r="K672"/>
  <c r="K618"/>
  <c r="K620"/>
  <c r="K633"/>
  <c r="K509"/>
  <c r="K512"/>
  <c r="K518"/>
  <c r="K522"/>
  <c r="K515"/>
  <c r="K521"/>
  <c r="K523" s="1"/>
  <c r="K95"/>
  <c r="K96" s="1"/>
  <c r="K85"/>
  <c r="K84"/>
  <c r="K83"/>
  <c r="K71"/>
  <c r="K70"/>
  <c r="K378"/>
  <c r="K411"/>
  <c r="K407"/>
  <c r="K413"/>
  <c r="K389"/>
  <c r="K262"/>
  <c r="K273"/>
  <c r="K366"/>
  <c r="K367" s="1"/>
  <c r="K352"/>
  <c r="K336"/>
  <c r="K320"/>
  <c r="K715"/>
  <c r="K745" i="4"/>
  <c r="K727"/>
  <c r="K686"/>
  <c r="K661"/>
  <c r="K665" s="1"/>
  <c r="K565"/>
  <c r="K566"/>
  <c r="K520"/>
  <c r="K389"/>
  <c r="K360"/>
  <c r="K262"/>
  <c r="K273"/>
  <c r="K795"/>
  <c r="K798"/>
  <c r="K817"/>
  <c r="H780"/>
  <c r="H779"/>
  <c r="H778"/>
  <c r="H777"/>
  <c r="H775"/>
  <c r="H773"/>
  <c r="H772"/>
  <c r="H771"/>
  <c r="H770"/>
  <c r="H769"/>
  <c r="H768"/>
  <c r="H767"/>
  <c r="H766"/>
  <c r="H765"/>
  <c r="H764"/>
  <c r="H763"/>
  <c r="H762"/>
  <c r="H761"/>
  <c r="H760"/>
  <c r="H759"/>
  <c r="H758"/>
  <c r="H757"/>
  <c r="K748"/>
  <c r="K739"/>
  <c r="K736"/>
  <c r="K730"/>
  <c r="K644"/>
  <c r="K629"/>
  <c r="K631" s="1"/>
  <c r="K568"/>
  <c r="K523"/>
  <c r="K529"/>
  <c r="K533" s="1"/>
  <c r="K526"/>
  <c r="K534" s="1"/>
  <c r="K532"/>
  <c r="K493"/>
  <c r="K494"/>
  <c r="K479"/>
  <c r="K480"/>
  <c r="K448"/>
  <c r="K436"/>
  <c r="K422"/>
  <c r="K424" s="1"/>
  <c r="K418"/>
  <c r="K400"/>
  <c r="H247"/>
  <c r="G247"/>
  <c r="F247"/>
  <c r="E247"/>
  <c r="H246"/>
  <c r="G246"/>
  <c r="F246"/>
  <c r="E246"/>
  <c r="H245"/>
  <c r="G245"/>
  <c r="F245"/>
  <c r="E245"/>
  <c r="H244"/>
  <c r="G244"/>
  <c r="F244"/>
  <c r="E244"/>
  <c r="H216"/>
  <c r="G218" s="1"/>
  <c r="D218"/>
  <c r="D217"/>
  <c r="I216"/>
  <c r="D216"/>
  <c r="D215"/>
  <c r="K163"/>
  <c r="K159"/>
  <c r="K150"/>
  <c r="K134"/>
  <c r="K95"/>
  <c r="K96" s="1"/>
  <c r="K85"/>
  <c r="K84"/>
  <c r="K83"/>
  <c r="K71"/>
  <c r="K70"/>
  <c r="K56"/>
  <c r="K45"/>
  <c r="K34"/>
  <c r="K749" l="1"/>
  <c r="K747"/>
  <c r="K524" i="1"/>
  <c r="K525" s="1"/>
  <c r="K740" i="4"/>
  <c r="K738"/>
  <c r="K535"/>
  <c r="K536" s="1"/>
  <c r="I218"/>
  <c r="K728"/>
  <c r="K729" l="1"/>
  <c r="K731"/>
</calcChain>
</file>

<file path=xl/sharedStrings.xml><?xml version="1.0" encoding="utf-8"?>
<sst xmlns="http://schemas.openxmlformats.org/spreadsheetml/2006/main" count="1216" uniqueCount="358">
  <si>
    <t xml:space="preserve"> </t>
  </si>
  <si>
    <t>Dwight's Equation for Single Vertical Anode Resistance to Earth - centimeters</t>
  </si>
  <si>
    <t>=</t>
  </si>
  <si>
    <t xml:space="preserve"> = Number of Anodes</t>
  </si>
  <si>
    <t xml:space="preserve"> = Spacing between Anodes ( cm )</t>
  </si>
  <si>
    <t xml:space="preserve"> = Length of Anode ( cm )</t>
  </si>
  <si>
    <t xml:space="preserve"> = Diameter of Anode ( cm )</t>
  </si>
  <si>
    <t>Dwight's Equation for Distributed Multiple Vertical Anodes Resistance to Earth - centimeters</t>
  </si>
  <si>
    <t xml:space="preserve"> = Twice the Depth of Anode ( cm )</t>
  </si>
  <si>
    <t>Dwight's Equation for Single Horizontal Vertical Anode (or Pipe) Resistance to Earth - centimeters</t>
  </si>
  <si>
    <t>Dwight's Equation for Distributed Multiple Horizontal Anodes Resistance to Earth - centimeters</t>
  </si>
  <si>
    <t xml:space="preserve"> = Multiple Anode Factor</t>
  </si>
  <si>
    <t>Sacrificial Anode Efficiency and Utilization Factor</t>
  </si>
  <si>
    <t xml:space="preserve"> = Current Efficiency</t>
  </si>
  <si>
    <t xml:space="preserve"> = Utilization Factor</t>
  </si>
  <si>
    <t xml:space="preserve"> = Current ( amps )</t>
  </si>
  <si>
    <t xml:space="preserve"> = Life of Magnesium Anode ( yrs )</t>
  </si>
  <si>
    <t xml:space="preserve"> = Weight of Anode ( kg )</t>
  </si>
  <si>
    <t>Rectifier Total Circuit Resistance</t>
  </si>
  <si>
    <t xml:space="preserve"> = Ground Bed Resistance ( ohms )</t>
  </si>
  <si>
    <t xml:space="preserve"> = Structure/Pipeline-to-Earth Resistance ( ohms )</t>
  </si>
  <si>
    <t xml:space="preserve"> = Total Circuit Resistance ( ohms )</t>
  </si>
  <si>
    <t xml:space="preserve"> = Soil Resistivity ( ohm-cm )</t>
  </si>
  <si>
    <t xml:space="preserve"> = Resistance of Single Vertical Anode to Remote Earth ( ohms )</t>
  </si>
  <si>
    <t xml:space="preserve"> = Resistance of Multiple Vertical Anodes to Remote Earth ( ohms )</t>
  </si>
  <si>
    <t xml:space="preserve"> = Time of Observation ( sec )</t>
  </si>
  <si>
    <t xml:space="preserve"> = Percent Efficiency</t>
  </si>
  <si>
    <t xml:space="preserve"> = DC Volts ( volts )</t>
  </si>
  <si>
    <t xml:space="preserve"> = DC Amps ( amps )</t>
  </si>
  <si>
    <t>Cable Resistance</t>
  </si>
  <si>
    <t xml:space="preserve"> = Resistance per kilometer ( ohm/km)</t>
  </si>
  <si>
    <t xml:space="preserve"> = Length of Cable - Sum of Positive and Negative Leads ( m )</t>
  </si>
  <si>
    <t xml:space="preserve"> = Resistance of Cable ( ohms )</t>
  </si>
  <si>
    <t xml:space="preserve"> = Consumption Rate ( kg/amp-yr )</t>
  </si>
  <si>
    <t xml:space="preserve"> = Desired Lifetime ( yrs )</t>
  </si>
  <si>
    <t xml:space="preserve"> = Current Required ( amps )</t>
  </si>
  <si>
    <t xml:space="preserve"> = # of Anodes to Use</t>
  </si>
  <si>
    <t xml:space="preserve"> = Weight per Anode ( kg )</t>
  </si>
  <si>
    <t>Impressed Current -- # of Anodes Required</t>
  </si>
  <si>
    <t xml:space="preserve"> = Maximum Discharge per Anode ( amps )</t>
  </si>
  <si>
    <t>* From Anode Manufacturer Data</t>
  </si>
  <si>
    <t># of Anodes Required Based on Current Discharge</t>
  </si>
  <si>
    <t>Rectifier Efficiency Formula</t>
  </si>
  <si>
    <t>Color Code For Resistors</t>
  </si>
  <si>
    <t>Black</t>
  </si>
  <si>
    <t>Silver</t>
  </si>
  <si>
    <t>Brown</t>
  </si>
  <si>
    <t>Gold</t>
  </si>
  <si>
    <t>Red</t>
  </si>
  <si>
    <t>Orange</t>
  </si>
  <si>
    <t>Yellow</t>
  </si>
  <si>
    <t>Green</t>
  </si>
  <si>
    <t>Blue</t>
  </si>
  <si>
    <t>Purple</t>
  </si>
  <si>
    <t>Gray</t>
  </si>
  <si>
    <t>White</t>
  </si>
  <si>
    <t>None</t>
  </si>
  <si>
    <t>Values</t>
  </si>
  <si>
    <t>Example</t>
  </si>
  <si>
    <t>A = Orange = 3</t>
  </si>
  <si>
    <t>B = Blue = 6</t>
  </si>
  <si>
    <t>C = Red = 100</t>
  </si>
  <si>
    <t xml:space="preserve">D = Silver = ± 10% </t>
  </si>
  <si>
    <t>Band A</t>
  </si>
  <si>
    <t>Band B</t>
  </si>
  <si>
    <t>Band C</t>
  </si>
  <si>
    <t>Band D</t>
  </si>
  <si>
    <t>Band A =</t>
  </si>
  <si>
    <t>Band B =</t>
  </si>
  <si>
    <t>Band C =</t>
  </si>
  <si>
    <t>Band D =</t>
  </si>
  <si>
    <t>Resistor Value =</t>
  </si>
  <si>
    <t>Area of a Circle</t>
  </si>
  <si>
    <t xml:space="preserve"> = Radius of Circle ( cm )</t>
  </si>
  <si>
    <t xml:space="preserve"> = Diameter of Circle ( cm )</t>
  </si>
  <si>
    <t xml:space="preserve"> = Area of Circle ( cm² )</t>
  </si>
  <si>
    <t>Area of Pipe Cross-Section</t>
  </si>
  <si>
    <t xml:space="preserve"> = Outer Diameter of Circle ( cm )</t>
  </si>
  <si>
    <t xml:space="preserve"> = Inner Diameter of Circle ( cm )</t>
  </si>
  <si>
    <t xml:space="preserve"> = Outer Radius of Circle ( cm )</t>
  </si>
  <si>
    <t xml:space="preserve"> = Area of Pipe Cross-Section ( cm² ) </t>
  </si>
  <si>
    <t>Surface Area of Cylinder ( not including end caps )</t>
  </si>
  <si>
    <t xml:space="preserve"> = Diameter of Cylinder ( cm )</t>
  </si>
  <si>
    <t xml:space="preserve"> = Length of Cylinder ( cm )</t>
  </si>
  <si>
    <t xml:space="preserve"> = Surface Area of Cylinder ( cm² )</t>
  </si>
  <si>
    <t>Faraday's Law</t>
  </si>
  <si>
    <t xml:space="preserve"> = Time ( yrs )</t>
  </si>
  <si>
    <t xml:space="preserve"> = Weight Loss of Product ( kg )</t>
  </si>
  <si>
    <t>Metal</t>
  </si>
  <si>
    <t>Carbon</t>
  </si>
  <si>
    <t>Aluminum</t>
  </si>
  <si>
    <t>Magnesium</t>
  </si>
  <si>
    <t>Iron/Steel</t>
  </si>
  <si>
    <t>High Silicon/Chromium Iron</t>
  </si>
  <si>
    <t>Nickel</t>
  </si>
  <si>
    <t>Copper (Monovalent)</t>
  </si>
  <si>
    <t>Zinc</t>
  </si>
  <si>
    <t>Tin</t>
  </si>
  <si>
    <t>Lead</t>
  </si>
  <si>
    <t>kg/A-yr</t>
  </si>
  <si>
    <t>lb/A-yr</t>
  </si>
  <si>
    <t>Consumption Rate K for Various Metals¹</t>
  </si>
  <si>
    <t>Appalachian Underground Corrosion Short Course</t>
  </si>
  <si>
    <r>
      <t>¹</t>
    </r>
    <r>
      <rPr>
        <sz val="8"/>
        <rFont val="Arial"/>
        <family val="2"/>
      </rPr>
      <t xml:space="preserve">Based on Table 2, Chapter 2, Basic Course manual, </t>
    </r>
  </si>
  <si>
    <t>Reference Electrode Conversions</t>
  </si>
  <si>
    <t>Electrode ( Half - Cell )</t>
  </si>
  <si>
    <t>Potential ( Volts )</t>
  </si>
  <si>
    <t>Saturated Calomel</t>
  </si>
  <si>
    <t>Copper - Copper Sulfate ( Cu-Cu SO4 )</t>
  </si>
  <si>
    <t>CSE</t>
  </si>
  <si>
    <t>Ag-AgCl</t>
  </si>
  <si>
    <t>SCE</t>
  </si>
  <si>
    <t>Zn</t>
  </si>
  <si>
    <t>Name</t>
  </si>
  <si>
    <t>Zinc ( Pure Zinc )</t>
  </si>
  <si>
    <t>Reference Electrode</t>
  </si>
  <si>
    <t>Converted To Electrode:</t>
  </si>
  <si>
    <t>Convert a Reading of:</t>
  </si>
  <si>
    <t>Electrode Conversion Table</t>
  </si>
  <si>
    <t>Relative Values of Typical Reference Electrodes to Copper-Copper Sulfate Reference Electrode</t>
  </si>
  <si>
    <t>Coating Resistance Calculations</t>
  </si>
  <si>
    <t xml:space="preserve"> = Diameter of Pipe ( cm )</t>
  </si>
  <si>
    <t xml:space="preserve"> = Length of Test Span ( m )</t>
  </si>
  <si>
    <t xml:space="preserve"> = Surface Area of Pipe Test Span ( m² )</t>
  </si>
  <si>
    <t xml:space="preserve"> = Effective Coating Resistance of Pipe Test Span ( ohm-m² )</t>
  </si>
  <si>
    <t>Conductance</t>
  </si>
  <si>
    <t>units are in Siemens ( S ) or microSiemens ( µS )</t>
  </si>
  <si>
    <t xml:space="preserve"> = Conductance ( S ) </t>
  </si>
  <si>
    <t xml:space="preserve"> = Resistance ( ohms )</t>
  </si>
  <si>
    <t xml:space="preserve">units of Siemen ( S ) = </t>
  </si>
  <si>
    <t xml:space="preserve"> = Length of Pipe Test Span ( m )</t>
  </si>
  <si>
    <t xml:space="preserve"> = Resistance of Pipe Test Span ( ohms )</t>
  </si>
  <si>
    <t>Pipe Size</t>
  </si>
  <si>
    <t>( in )</t>
  </si>
  <si>
    <t>Outside Diameter</t>
  </si>
  <si>
    <t>( cm )</t>
  </si>
  <si>
    <t>Wall Thickness</t>
  </si>
  <si>
    <t xml:space="preserve"> ( in )</t>
  </si>
  <si>
    <t>Weight</t>
  </si>
  <si>
    <t xml:space="preserve"> ( lb/ft )</t>
  </si>
  <si>
    <t>( kg/m )</t>
  </si>
  <si>
    <t>Resistance</t>
  </si>
  <si>
    <t>( µΩ/ft )</t>
  </si>
  <si>
    <t>(  µΩ/m )</t>
  </si>
  <si>
    <t>¹  Conversions based on 1in = 2.54cm and 1ft = 0.3048m.</t>
  </si>
  <si>
    <t>²  Based on steel density of 489 lbs/ft³ ( 7832 kg/m³ ) and steel resistivity of 18  µΩ/cm.</t>
  </si>
  <si>
    <t>³  R = 16.061 x resistivity in µΩ/cm = Resistance of 1 ft of Weight per foot of pipe in µΩ.</t>
  </si>
  <si>
    <t xml:space="preserve"> = Thickness of Pipe Wall ( cm )</t>
  </si>
  <si>
    <t>2-Wire Current Test over Pipe Test Span</t>
  </si>
  <si>
    <t>4-Wire Current Test over Pipe Test Span</t>
  </si>
  <si>
    <t>Resistivity Calculations</t>
  </si>
  <si>
    <t xml:space="preserve"> = Length ( cm )</t>
  </si>
  <si>
    <t xml:space="preserve"> = Resistivity ( ohm-cm )</t>
  </si>
  <si>
    <t xml:space="preserve"> = Spacing of the Pins ( cm )</t>
  </si>
  <si>
    <t xml:space="preserve"> = Resistance Measured - shown on Instrument ( ohms )</t>
  </si>
  <si>
    <t xml:space="preserve"> = Resistivity of Measured Medium ( ohm-cm )</t>
  </si>
  <si>
    <t>Layer Resistivity Calculations</t>
  </si>
  <si>
    <t>Layer 1</t>
  </si>
  <si>
    <t>Layer 2</t>
  </si>
  <si>
    <t>Layer 3</t>
  </si>
  <si>
    <t>Parallel Resistance Formula</t>
  </si>
  <si>
    <t xml:space="preserve"> = Layer 1 Average Resistivity ( ohm-cm )</t>
  </si>
  <si>
    <t xml:space="preserve"> = Layer 1 Resistance Measured - shown on Instrument ( ohms )</t>
  </si>
  <si>
    <t xml:space="preserve"> = Layer 1 Resistivity ( ohm-cm )</t>
  </si>
  <si>
    <t xml:space="preserve"> = Layer 2 Average Resistivity ( ohm-cm )</t>
  </si>
  <si>
    <t xml:space="preserve"> = Layer 2 Resistance Measured - shown on Instrument ( ohms )</t>
  </si>
  <si>
    <t xml:space="preserve"> = Layer 2 Resistivity ( ohm-cm )</t>
  </si>
  <si>
    <t xml:space="preserve"> = Layer 3 Average Resistivity ( ohm-cm )</t>
  </si>
  <si>
    <t xml:space="preserve"> = Layer 3 Resistance Measured - shown on Instrument ( ohms )</t>
  </si>
  <si>
    <t xml:space="preserve"> = Layer 3 Resistivity ( ohm-cm )</t>
  </si>
  <si>
    <t xml:space="preserve"> = Layer 2 Parallel Resistance ( ohms )</t>
  </si>
  <si>
    <t xml:space="preserve"> = Layer 3 Parallel Resistance ( ohms )</t>
  </si>
  <si>
    <t xml:space="preserve"> = Layer 2 Spacing - Total Depth Measured ( cm )</t>
  </si>
  <si>
    <t xml:space="preserve"> = Layer 2 Spacing - Layer Depth Measured ( cm )</t>
  </si>
  <si>
    <t xml:space="preserve"> = Layer 1 Spacing - Depth Measured ( cm )</t>
  </si>
  <si>
    <t xml:space="preserve"> = Layer 3 Spacing - Total Depth Measured ( cm )</t>
  </si>
  <si>
    <t xml:space="preserve"> = Layer 3 Spacing - Layer Depth Measured ( cm )</t>
  </si>
  <si>
    <t>to:</t>
  </si>
  <si>
    <t xml:space="preserve">Resistance Value = 3600 Ω ± 10%, or between 3240 Ω and 3960 Ω. </t>
  </si>
  <si>
    <t>or between</t>
  </si>
  <si>
    <t>and</t>
  </si>
  <si>
    <t>Resistor Calculator</t>
  </si>
  <si>
    <t>1st Figure</t>
  </si>
  <si>
    <t>2nd Figure</t>
  </si>
  <si>
    <t>Multiplier</t>
  </si>
  <si>
    <t>Tolerance</t>
  </si>
  <si>
    <t>Shunt Types and Values</t>
  </si>
  <si>
    <t>RS</t>
  </si>
  <si>
    <t>SS</t>
  </si>
  <si>
    <t>SO</t>
  </si>
  <si>
    <t>SW or CP</t>
  </si>
  <si>
    <t>SW</t>
  </si>
  <si>
    <t>J.B Type</t>
  </si>
  <si>
    <t>Agra - Mesa</t>
  </si>
  <si>
    <t>Cott or MCM</t>
  </si>
  <si>
    <t>Red ( MCM )</t>
  </si>
  <si>
    <t>Red ( Cott )</t>
  </si>
  <si>
    <t>Yellow ( MCM )</t>
  </si>
  <si>
    <t>Orange ( MCM )</t>
  </si>
  <si>
    <t>Holloway Type</t>
  </si>
  <si>
    <t>Shunt Rating</t>
  </si>
  <si>
    <t>Amps</t>
  </si>
  <si>
    <t>mV</t>
  </si>
  <si>
    <t>Shunt Value</t>
  </si>
  <si>
    <t>Ohms</t>
  </si>
  <si>
    <t>Shunt Factor</t>
  </si>
  <si>
    <t>A/mV</t>
  </si>
  <si>
    <t>Rectifier Current Output Calculator</t>
  </si>
  <si>
    <t xml:space="preserve"> = Voltage Reading Measured Across Shunt ( mV )</t>
  </si>
  <si>
    <t>¹Anodes installed in suitable chemical backfill.</t>
  </si>
  <si>
    <t>²Current efficiency with current density.  The shown efficiency, and the resulting consumption rate,</t>
  </si>
  <si>
    <t>are at approximately 322.92 mA/m² of anode surface.  Efficiencies are higher at higher current densities</t>
  </si>
  <si>
    <t>and lower at lower current densities.</t>
  </si>
  <si>
    <t>Parallel Circuit</t>
  </si>
  <si>
    <t xml:space="preserve"> = Resistance of Resistor # 1 ( ohms )</t>
  </si>
  <si>
    <t xml:space="preserve"> = Resistance of Resistor # 2 ( ohms )</t>
  </si>
  <si>
    <t xml:space="preserve"> = Resistance of Resistor # 3 ( ohms )</t>
  </si>
  <si>
    <t xml:space="preserve"> = Total Resistance ( ohms )</t>
  </si>
  <si>
    <t>Power Formula</t>
  </si>
  <si>
    <t xml:space="preserve"> = Voltage ( volts )</t>
  </si>
  <si>
    <t xml:space="preserve"> = Power ( watts )</t>
  </si>
  <si>
    <t>Various Prefixes for Powers of Ten</t>
  </si>
  <si>
    <t>Rudenberg Formula</t>
  </si>
  <si>
    <t xml:space="preserve"> = Resistivity of Earth ( ohm-cm )</t>
  </si>
  <si>
    <t xml:space="preserve"> = Length of Anode in Earth ( cm )</t>
  </si>
  <si>
    <t xml:space="preserve"> = Current of Ground Anode ( amps )</t>
  </si>
  <si>
    <t xml:space="preserve"> = Distance from Anode ( m )</t>
  </si>
  <si>
    <t>which is</t>
  </si>
  <si>
    <t xml:space="preserve">  if  x &gt; 10y  then</t>
  </si>
  <si>
    <t xml:space="preserve"> = Length of Anode in Earth ( in )</t>
  </si>
  <si>
    <t xml:space="preserve"> = Distance from Anode ( ft )</t>
  </si>
  <si>
    <t>Series Circuit</t>
  </si>
  <si>
    <t>Magnesium :</t>
  </si>
  <si>
    <t>Zinc :</t>
  </si>
  <si>
    <t>where</t>
  </si>
  <si>
    <t xml:space="preserve"> = Resistance of One Anode ( ohms )</t>
  </si>
  <si>
    <t xml:space="preserve"> = AC Input Power ( watts )</t>
  </si>
  <si>
    <t xml:space="preserve"> = DC Output Power ( watts )</t>
  </si>
  <si>
    <t xml:space="preserve"> = Shunt Factor from Chart ( amp/mV )</t>
  </si>
  <si>
    <t>rounding up - use</t>
  </si>
  <si>
    <t xml:space="preserve"> = Consumption Rate - Electrochemical Equivalent ( kg/amp-yr )</t>
  </si>
  <si>
    <t xml:space="preserve"> = Current Output of Rectifier ( amps )</t>
  </si>
  <si>
    <t xml:space="preserve"> = On Voltage Reading - Test Site 1 ( volts )</t>
  </si>
  <si>
    <t xml:space="preserve"> = Off Voltage Reading - Test Site 1 ( volts )</t>
  </si>
  <si>
    <t xml:space="preserve"> = IR Drop Voltage Difference - Test Site 1 ( volts )</t>
  </si>
  <si>
    <t xml:space="preserve"> = On Voltage Reading - Test Site 2 ( volts )</t>
  </si>
  <si>
    <t xml:space="preserve"> = Off Voltage Reading - Test Site 2 ( volts )</t>
  </si>
  <si>
    <t xml:space="preserve"> = IR Drop Voltage Difference - Test Site 2 ( volts )</t>
  </si>
  <si>
    <t xml:space="preserve"> = Voltage Average over Pipe Test Span ( volts )</t>
  </si>
  <si>
    <t xml:space="preserve"> = On Current Reading - Test Site 1 ( amps )</t>
  </si>
  <si>
    <t xml:space="preserve"> = Off Current Reading - Test Site 1 ( amps )</t>
  </si>
  <si>
    <t xml:space="preserve"> = IR Drop Current Difference - Test Site 1 ( amps )</t>
  </si>
  <si>
    <t xml:space="preserve"> = On Current Reading - Test Site 2 ( amps )</t>
  </si>
  <si>
    <t xml:space="preserve"> = Off Current Reading - Test Site 2 ( amps )</t>
  </si>
  <si>
    <t xml:space="preserve"> = IR Drop Current Difference - Test Site 2 ( amps )</t>
  </si>
  <si>
    <t xml:space="preserve"> = Current over Pipe Test Span ( amps )</t>
  </si>
  <si>
    <t xml:space="preserve"> = Resistance Pipe - to - Soil ( ohms )</t>
  </si>
  <si>
    <t xml:space="preserve"> = Measured Voltage Drop over Pipe Test Span ( volts )</t>
  </si>
  <si>
    <t xml:space="preserve"> = Calculated Current over Pipe Test Span ( amps )</t>
  </si>
  <si>
    <t xml:space="preserve"> = Voltage Drop with Current Applied ( volts )</t>
  </si>
  <si>
    <t xml:space="preserve"> = Voltage Drop with Current Not Applied ( volts )</t>
  </si>
  <si>
    <t xml:space="preserve"> = Applied Current to Pipe Test Span ( amps )</t>
  </si>
  <si>
    <t xml:space="preserve"> = Voltage Potential at Distance x caused by Ground Anode Current ( volts )</t>
  </si>
  <si>
    <t xml:space="preserve"> = Meter Constant ( Shown on Face of Meter )</t>
  </si>
  <si>
    <t xml:space="preserve"> = # of Revolutions of Disk ( Observe for 60 Seconds Minimum )</t>
  </si>
  <si>
    <t xml:space="preserve"> = Calibration Factor ( amp/mV )</t>
  </si>
  <si>
    <t xml:space="preserve"> = Resistance of Pipe per meter from Table ( µohm/m )</t>
  </si>
  <si>
    <t xml:space="preserve"> = Area of Cross-Section ( cm² ) </t>
  </si>
  <si>
    <t>* For Soil Box Measurements A &amp; L are made to be the same so they cancel out.</t>
  </si>
  <si>
    <t>Nernst Equation</t>
  </si>
  <si>
    <t xml:space="preserve"> = Absolute Temperature ( K ) ¹</t>
  </si>
  <si>
    <t xml:space="preserve"> = Universal Gas Constant = 8.31434  ( J/mol·K )</t>
  </si>
  <si>
    <t xml:space="preserve"> = Faraday's Constant  = 96,485.309 ( C/g·mol )</t>
  </si>
  <si>
    <t xml:space="preserve"> = Activity of Metal Ions in Solution ²</t>
  </si>
  <si>
    <t xml:space="preserve">    are based on one unit activity of metal ions in the electrolyte at 25 ºC with no impurities</t>
  </si>
  <si>
    <t xml:space="preserve">    in the metal or electrolyte and with reference to a standard hydrogen electrode.</t>
  </si>
  <si>
    <t xml:space="preserve">    concentration of 0.01 mol.</t>
  </si>
  <si>
    <t xml:space="preserve"> = Activity of the Metal     (</t>
  </si>
  <si>
    <t xml:space="preserve"> = 1 for pure metal )</t>
  </si>
  <si>
    <t xml:space="preserve"> = Electrode Potential in Existing Solution ( volts )</t>
  </si>
  <si>
    <t>Copper</t>
  </si>
  <si>
    <t>Practical Galvanic Series in Seawater</t>
  </si>
  <si>
    <t xml:space="preserve"> -0.50 to -0.80</t>
  </si>
  <si>
    <t xml:space="preserve"> -0.20 to -0.50</t>
  </si>
  <si>
    <t xml:space="preserve"> -1.55 to -1.70</t>
  </si>
  <si>
    <t xml:space="preserve"> -0.45 to -0.75</t>
  </si>
  <si>
    <t xml:space="preserve"> -0.015 to -0.45</t>
  </si>
  <si>
    <t xml:space="preserve"> -1.60 to -1.75</t>
  </si>
  <si>
    <t xml:space="preserve"> = Number of Valence Electrons Transferred - from table</t>
  </si>
  <si>
    <t xml:space="preserve"> = Standard State Half - Cell Electrode Potential - from table ( volts )</t>
  </si>
  <si>
    <t>Half-Cell</t>
  </si>
  <si>
    <t>²  Activity Coefficients can be found in Chemistry or Engineering handbooks at a molar</t>
  </si>
  <si>
    <t xml:space="preserve">¹  Absolute Temperature is -273.15 ºC.  Standard Conditions for pure metals in the emf series </t>
  </si>
  <si>
    <t>Pt/Pt++</t>
  </si>
  <si>
    <t>Cu/Cu++</t>
  </si>
  <si>
    <t>Au/Au++</t>
  </si>
  <si>
    <t>H2/2H++</t>
  </si>
  <si>
    <t>Pb/Pb++</t>
  </si>
  <si>
    <t>Ni/Ni++</t>
  </si>
  <si>
    <t>Fe/Fe++</t>
  </si>
  <si>
    <t>Zn/Zn++</t>
  </si>
  <si>
    <t>Al/Al++</t>
  </si>
  <si>
    <t>Mg/Mg++</t>
  </si>
  <si>
    <t>Standard Electrode Potential                    Eº ( volts ) vs. SHE*</t>
  </si>
  <si>
    <t>* Standard Hydrogen Electrode ( SHE )</t>
  </si>
  <si>
    <t>Valence</t>
  </si>
  <si>
    <t>Iron</t>
  </si>
  <si>
    <t>Valence of Common Metals</t>
  </si>
  <si>
    <t xml:space="preserve"> = Diameter of Circle ( in )</t>
  </si>
  <si>
    <t xml:space="preserve"> = Radius of Circle ( in )</t>
  </si>
  <si>
    <t xml:space="preserve"> = Area of Circle ( in² )</t>
  </si>
  <si>
    <t xml:space="preserve"> = Outer Diameter of Circle ( in )</t>
  </si>
  <si>
    <t xml:space="preserve"> = Inner Diameter of Circle ( in )</t>
  </si>
  <si>
    <t xml:space="preserve"> = Outer Radius of Circle ( in )</t>
  </si>
  <si>
    <t xml:space="preserve"> = Area of Pipe Cross-Section ( in² ) </t>
  </si>
  <si>
    <t xml:space="preserve"> = Diameter of Cylinder ( in )</t>
  </si>
  <si>
    <t xml:space="preserve"> = Length of Cylinder ( in )</t>
  </si>
  <si>
    <t xml:space="preserve"> = Surface Area of Cylinder ( in² )</t>
  </si>
  <si>
    <t xml:space="preserve"> = Weight of Anode ( lb )</t>
  </si>
  <si>
    <t>are at approximately 30 mA/ft² of anode surface.  Efficiencies are higher at higher current densities</t>
  </si>
  <si>
    <t>³The Utilization Factor for all Galvanic Anodes is 85% ( 0.85 ).</t>
  </si>
  <si>
    <t xml:space="preserve"> = Length of Anode ( in )</t>
  </si>
  <si>
    <t xml:space="preserve"> = Diameter of Anode ( in )</t>
  </si>
  <si>
    <t>Dwight's Equation for Single Vertical Anode Resistance to Earth - inches</t>
  </si>
  <si>
    <t>Dwight's Equation for Distributed Multiple Vertical Anodes Resistance to Earth - inches</t>
  </si>
  <si>
    <t>Dwight's Equation for Single Horizontal Vertical Anode (or Pipe) Resistance to Earth - inches</t>
  </si>
  <si>
    <t>Dwight's Equation for Distributed Multiple Horizontal Anodes Resistance to Earth - inches</t>
  </si>
  <si>
    <t xml:space="preserve"> = Spacing between Anodes ( in )</t>
  </si>
  <si>
    <t xml:space="preserve"> = Twice the Depth of Anode ( in )</t>
  </si>
  <si>
    <t xml:space="preserve"> = Resistance per kilometer ( ohm/mi)</t>
  </si>
  <si>
    <t xml:space="preserve"> = Length of Cable - Sum of Positive and Negative Leads ( ft )</t>
  </si>
  <si>
    <t xml:space="preserve"> = Consumption Rate - Electrochemical Equivalent ( lb/amp-yr )</t>
  </si>
  <si>
    <t xml:space="preserve"> = Weight Loss of Product ( lb )</t>
  </si>
  <si>
    <t xml:space="preserve"> = Consumption Rate ( lb/amp-yr )</t>
  </si>
  <si>
    <t xml:space="preserve"> = Weight per Anode ( lb )</t>
  </si>
  <si>
    <t xml:space="preserve"> = Diameter of Pipe ( in )</t>
  </si>
  <si>
    <t xml:space="preserve"> = Length of Test Span ( ft )</t>
  </si>
  <si>
    <t xml:space="preserve"> = Surface Area of Pipe Test Span ( ft² )</t>
  </si>
  <si>
    <t xml:space="preserve"> = Effective Coating Resistance of Pipe Test Span ( ohm-ft² )</t>
  </si>
  <si>
    <t xml:space="preserve"> = Thickness of Pipe Wall ( in )</t>
  </si>
  <si>
    <t xml:space="preserve"> = Length of Pipe Test Span ( ft )</t>
  </si>
  <si>
    <t xml:space="preserve"> = Resistance of Pipe per meter from Table ( µohm/ft )</t>
  </si>
  <si>
    <t xml:space="preserve"> = Area of Cross-Section ( in² ) </t>
  </si>
  <si>
    <t xml:space="preserve"> = Length ( in )</t>
  </si>
  <si>
    <t xml:space="preserve"> = Spacing of the Pins ( in )</t>
  </si>
  <si>
    <t xml:space="preserve"> = Layer 1 Spacing - Depth Measured ( in )</t>
  </si>
  <si>
    <t xml:space="preserve"> = Layer 2 Spacing - Total Depth Measured ( in )</t>
  </si>
  <si>
    <t xml:space="preserve"> = Layer 3 Spacing - Total Depth Measured ( in )</t>
  </si>
  <si>
    <t>* Area may be Cross - Sectional Area of any material ( i.e. Pipe, Soil, Electrolye, etc. )</t>
  </si>
  <si>
    <t>Silver - Silver Chloride ( Saturated )</t>
  </si>
  <si>
    <t>Cathodic Protection Level 1 Training Manual - NACE 2000 pg 1:4</t>
  </si>
  <si>
    <t>Cathodic Protection Level 1 Training Manual - NACE 2000 pg 4:28</t>
  </si>
  <si>
    <t>Cathodic Protection Level 2 Training Manual - NACE 2000 pg 4:67</t>
  </si>
  <si>
    <t>Cathodic Protection Level 2 Training Manual - NACE pg. 4:58</t>
  </si>
  <si>
    <t>Cathodic Protection Level 2 Training Manual - NACE pg. 4:60</t>
  </si>
  <si>
    <t>Table of Steel Pipe Resistances per Length¹²³</t>
  </si>
  <si>
    <t>Wenner Method</t>
  </si>
  <si>
    <t>Ohm's Law</t>
  </si>
</sst>
</file>

<file path=xl/styles.xml><?xml version="1.0" encoding="utf-8"?>
<styleSheet xmlns="http://schemas.openxmlformats.org/spreadsheetml/2006/main">
  <numFmts count="71">
    <numFmt numFmtId="164" formatCode="0.00&quot; m&quot;"/>
    <numFmt numFmtId="165" formatCode="0.000&quot; m&quot;"/>
    <numFmt numFmtId="166" formatCode="0&quot; each&quot;"/>
    <numFmt numFmtId="167" formatCode="#,##0&quot; Ω-cm&quot;"/>
    <numFmt numFmtId="168" formatCode="0.000&quot; cm&quot;"/>
    <numFmt numFmtId="169" formatCode="0.00&quot; Ω&quot;"/>
    <numFmt numFmtId="170" formatCode="#,##0&quot; kg&quot;"/>
    <numFmt numFmtId="171" formatCode="0.0&quot; A&quot;"/>
    <numFmt numFmtId="172" formatCode="0.0&quot; yrs&quot;"/>
    <numFmt numFmtId="173" formatCode="0.00&quot; A&quot;"/>
    <numFmt numFmtId="174" formatCode="0.00&quot; V&quot;"/>
    <numFmt numFmtId="175" formatCode="0&quot; sec&quot;"/>
    <numFmt numFmtId="176" formatCode="0.00&quot; %&quot;"/>
    <numFmt numFmtId="177" formatCode="0.0&quot; kg&quot;"/>
    <numFmt numFmtId="178" formatCode="0.00&quot; kg/A-yr&quot;"/>
    <numFmt numFmtId="179" formatCode="0&quot; yrs&quot;"/>
    <numFmt numFmtId="180" formatCode="0.00&quot; cm&quot;"/>
    <numFmt numFmtId="181" formatCode="0.00&quot; cm²&quot;"/>
    <numFmt numFmtId="182" formatCode="0.0000&quot; m²&quot;"/>
    <numFmt numFmtId="183" formatCode="0.000&quot; A&quot;"/>
    <numFmt numFmtId="184" formatCode="0.000"/>
    <numFmt numFmtId="185" formatCode="0.000&quot; V&quot;"/>
    <numFmt numFmtId="186" formatCode="0.0"/>
    <numFmt numFmtId="187" formatCode="0.000&quot; Ω&quot;"/>
    <numFmt numFmtId="188" formatCode="0.000&quot; Ω-m²&quot;"/>
    <numFmt numFmtId="189" formatCode="0.000&quot; S&quot;"/>
    <numFmt numFmtId="190" formatCode="0.00000000&quot; Ω&quot;"/>
    <numFmt numFmtId="191" formatCode="0.00000&quot; V&quot;"/>
    <numFmt numFmtId="192" formatCode="0.000&quot; A/mV&quot;"/>
    <numFmt numFmtId="193" formatCode="0.000&quot; Ω-cm&quot;"/>
    <numFmt numFmtId="194" formatCode="0.00&quot; Ω-cm&quot;"/>
    <numFmt numFmtId="195" formatCode="&quot;±&quot;0&quot; %&quot;"/>
    <numFmt numFmtId="196" formatCode="&quot;± &quot;0&quot; %&quot;"/>
    <numFmt numFmtId="197" formatCode="&quot; ± &quot;0&quot; %&quot;"/>
    <numFmt numFmtId="198" formatCode="#,#00&quot; Ω&quot;"/>
    <numFmt numFmtId="199" formatCode="0&quot; mV&quot;"/>
    <numFmt numFmtId="200" formatCode="#,##0.0&quot; kg&quot;"/>
    <numFmt numFmtId="201" formatCode="0.00&quot; W&quot;"/>
    <numFmt numFmtId="202" formatCode="0E+00"/>
    <numFmt numFmtId="203" formatCode="0.000000000000000000"/>
    <numFmt numFmtId="204" formatCode="0.000000000000000"/>
    <numFmt numFmtId="205" formatCode="0.000000000000"/>
    <numFmt numFmtId="206" formatCode="0.000000000"/>
    <numFmt numFmtId="207" formatCode="0.000000"/>
    <numFmt numFmtId="208" formatCode="0.00&quot; in&quot;"/>
    <numFmt numFmtId="209" formatCode="0.000&quot; ft&quot;"/>
    <numFmt numFmtId="210" formatCode="0.00&quot; ft&quot;"/>
    <numFmt numFmtId="211" formatCode="0.00000000000&quot; V&quot;"/>
    <numFmt numFmtId="212" formatCode="0.00&quot; yrs&quot;"/>
    <numFmt numFmtId="213" formatCode="0.000&quot; Ω/km&quot;"/>
    <numFmt numFmtId="214" formatCode="0.00&quot; A/mV&quot;"/>
    <numFmt numFmtId="215" formatCode="0&quot; anodes&quot;"/>
    <numFmt numFmtId="216" formatCode="0.00&quot; anodes&quot;"/>
    <numFmt numFmtId="217" formatCode="0.00&quot; µΩ/m&quot;"/>
    <numFmt numFmtId="218" formatCode="0.00&quot; K&quot;"/>
    <numFmt numFmtId="219" formatCode="0.00000&quot; J/mol·K&quot;"/>
    <numFmt numFmtId="220" formatCode="0.00&quot; C/g·mol&quot;"/>
    <numFmt numFmtId="221" formatCode="0.00&quot; in²&quot;"/>
    <numFmt numFmtId="222" formatCode="0.0000&quot; ft²&quot;"/>
    <numFmt numFmtId="223" formatCode="#,##0.00&quot; kg&quot;"/>
    <numFmt numFmtId="224" formatCode="#,##0.00&quot; lb&quot;"/>
    <numFmt numFmtId="225" formatCode="0.000&quot; in&quot;"/>
    <numFmt numFmtId="226" formatCode="0.000&quot; Ω/mi&quot;"/>
    <numFmt numFmtId="227" formatCode="0.00&quot; lb/A-yr&quot;"/>
    <numFmt numFmtId="228" formatCode="#,##0.0&quot; lb&quot;"/>
    <numFmt numFmtId="229" formatCode="0.0&quot; lb&quot;"/>
    <numFmt numFmtId="230" formatCode="#,##0.00&quot; ft²&quot;"/>
    <numFmt numFmtId="231" formatCode="#,##0.00&quot; Ω-ft²&quot;"/>
    <numFmt numFmtId="232" formatCode="#,##0.00&quot; Ω-m²&quot;"/>
    <numFmt numFmtId="233" formatCode="#,##0.00&quot; m²&quot;"/>
    <numFmt numFmtId="234" formatCode="0.00&quot; µΩ/ft&quot;"/>
  </numFmts>
  <fonts count="16">
    <font>
      <sz val="10"/>
      <name val="Arial"/>
    </font>
    <font>
      <sz val="10"/>
      <name val="Arial"/>
    </font>
    <font>
      <b/>
      <sz val="10"/>
      <name val="Arial"/>
      <family val="2"/>
    </font>
    <font>
      <i/>
      <sz val="10"/>
      <name val="Symbol Set SWA"/>
      <family val="1"/>
      <charset val="2"/>
    </font>
    <font>
      <sz val="10"/>
      <name val="Arial"/>
      <family val="2"/>
    </font>
    <font>
      <i/>
      <sz val="10"/>
      <name val="Times New Roman"/>
      <family val="1"/>
    </font>
    <font>
      <i/>
      <sz val="11"/>
      <name val="Times New Roman"/>
      <family val="1"/>
    </font>
    <font>
      <sz val="11"/>
      <name val="Arial"/>
      <family val="2"/>
    </font>
    <font>
      <b/>
      <sz val="10"/>
      <color indexed="48"/>
      <name val="Arial"/>
      <family val="2"/>
    </font>
    <font>
      <sz val="8"/>
      <name val="Arial"/>
      <family val="2"/>
    </font>
    <font>
      <b/>
      <sz val="9"/>
      <name val="Arial"/>
      <family val="2"/>
    </font>
    <font>
      <i/>
      <sz val="10"/>
      <name val="Arial"/>
      <family val="2"/>
    </font>
    <font>
      <sz val="9"/>
      <name val="Arial"/>
      <family val="2"/>
    </font>
    <font>
      <sz val="10"/>
      <color indexed="10"/>
      <name val="Arial"/>
      <family val="2"/>
    </font>
    <font>
      <b/>
      <sz val="10"/>
      <color indexed="10"/>
      <name val="Arial"/>
      <family val="2"/>
    </font>
    <font>
      <sz val="6"/>
      <name val="Arial"/>
      <family val="2"/>
    </font>
  </fonts>
  <fills count="14">
    <fill>
      <patternFill patternType="none"/>
    </fill>
    <fill>
      <patternFill patternType="gray125"/>
    </fill>
    <fill>
      <patternFill patternType="solid">
        <fgColor indexed="47"/>
        <bgColor indexed="64"/>
      </patternFill>
    </fill>
    <fill>
      <patternFill patternType="solid">
        <fgColor indexed="44"/>
        <bgColor indexed="64"/>
      </patternFill>
    </fill>
    <fill>
      <patternFill patternType="solid">
        <fgColor indexed="8"/>
        <bgColor indexed="64"/>
      </patternFill>
    </fill>
    <fill>
      <patternFill patternType="solid">
        <fgColor indexed="10"/>
        <bgColor indexed="64"/>
      </patternFill>
    </fill>
    <fill>
      <patternFill patternType="solid">
        <fgColor indexed="16"/>
        <bgColor indexed="64"/>
      </patternFill>
    </fill>
    <fill>
      <patternFill patternType="solid">
        <fgColor indexed="51"/>
        <bgColor indexed="64"/>
      </patternFill>
    </fill>
    <fill>
      <patternFill patternType="solid">
        <fgColor indexed="52"/>
        <bgColor indexed="64"/>
      </patternFill>
    </fill>
    <fill>
      <patternFill patternType="solid">
        <fgColor indexed="13"/>
        <bgColor indexed="64"/>
      </patternFill>
    </fill>
    <fill>
      <patternFill patternType="solid">
        <fgColor indexed="57"/>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s>
  <borders count="6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22"/>
      </left>
      <right style="thin">
        <color indexed="22"/>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22"/>
      </left>
      <right style="thin">
        <color indexed="22"/>
      </right>
      <top style="thin">
        <color indexed="22"/>
      </top>
      <bottom style="medium">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n">
        <color indexed="64"/>
      </left>
      <right style="thick">
        <color indexed="64"/>
      </right>
      <top style="thick">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thick">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s>
  <cellStyleXfs count="2">
    <xf numFmtId="0" fontId="0" fillId="0" borderId="0"/>
    <xf numFmtId="9" fontId="1" fillId="0" borderId="0" applyFont="0" applyFill="0" applyBorder="0" applyAlignment="0" applyProtection="0"/>
  </cellStyleXfs>
  <cellXfs count="344">
    <xf numFmtId="0" fontId="0" fillId="0" borderId="0" xfId="0"/>
    <xf numFmtId="0" fontId="0" fillId="0" borderId="1" xfId="0" applyBorder="1" applyProtection="1">
      <protection hidden="1"/>
    </xf>
    <xf numFmtId="0" fontId="0" fillId="0" borderId="2" xfId="0" applyBorder="1" applyProtection="1">
      <protection hidden="1"/>
    </xf>
    <xf numFmtId="0" fontId="8" fillId="0" borderId="3" xfId="0" applyFont="1" applyBorder="1" applyProtection="1">
      <protection hidden="1"/>
    </xf>
    <xf numFmtId="0" fontId="0" fillId="0" borderId="0" xfId="0" applyBorder="1" applyProtection="1">
      <protection hidden="1"/>
    </xf>
    <xf numFmtId="0" fontId="0" fillId="0" borderId="4" xfId="0" applyBorder="1" applyProtection="1">
      <protection hidden="1"/>
    </xf>
    <xf numFmtId="0" fontId="0" fillId="0" borderId="5" xfId="0" applyBorder="1" applyProtection="1">
      <protection hidden="1"/>
    </xf>
    <xf numFmtId="0" fontId="8" fillId="0" borderId="0" xfId="0" applyFont="1" applyFill="1" applyBorder="1" applyProtection="1">
      <protection hidden="1"/>
    </xf>
    <xf numFmtId="173" fontId="0" fillId="2" borderId="6" xfId="0" applyNumberFormat="1" applyFill="1" applyBorder="1" applyProtection="1">
      <protection hidden="1"/>
    </xf>
    <xf numFmtId="169" fontId="0" fillId="2" borderId="6" xfId="0" applyNumberFormat="1" applyFill="1" applyBorder="1" applyProtection="1">
      <protection hidden="1"/>
    </xf>
    <xf numFmtId="174" fontId="0" fillId="3" borderId="6" xfId="0" applyNumberFormat="1" applyFill="1" applyBorder="1" applyProtection="1">
      <protection hidden="1"/>
    </xf>
    <xf numFmtId="174" fontId="0" fillId="2" borderId="6" xfId="0" applyNumberFormat="1" applyFill="1" applyBorder="1" applyProtection="1">
      <protection hidden="1"/>
    </xf>
    <xf numFmtId="173" fontId="0" fillId="3" borderId="6" xfId="0" applyNumberFormat="1" applyFill="1" applyBorder="1" applyProtection="1">
      <protection hidden="1"/>
    </xf>
    <xf numFmtId="173" fontId="0" fillId="0" borderId="0" xfId="0" applyNumberFormat="1" applyFill="1" applyBorder="1" applyProtection="1">
      <protection hidden="1"/>
    </xf>
    <xf numFmtId="169" fontId="0" fillId="3" borderId="6" xfId="0" applyNumberFormat="1" applyFill="1" applyBorder="1" applyProtection="1">
      <protection hidden="1"/>
    </xf>
    <xf numFmtId="0" fontId="0" fillId="0" borderId="7" xfId="0" applyBorder="1" applyProtection="1">
      <protection hidden="1"/>
    </xf>
    <xf numFmtId="0" fontId="0" fillId="0" borderId="8" xfId="0" applyBorder="1" applyProtection="1">
      <protection hidden="1"/>
    </xf>
    <xf numFmtId="173" fontId="0" fillId="0" borderId="8" xfId="0" applyNumberFormat="1" applyFill="1" applyBorder="1" applyProtection="1">
      <protection hidden="1"/>
    </xf>
    <xf numFmtId="0" fontId="0" fillId="0" borderId="9" xfId="0" applyBorder="1" applyProtection="1">
      <protection hidden="1"/>
    </xf>
    <xf numFmtId="173" fontId="0" fillId="0" borderId="2" xfId="0" applyNumberFormat="1" applyFill="1" applyBorder="1" applyProtection="1">
      <protection hidden="1"/>
    </xf>
    <xf numFmtId="0" fontId="8" fillId="0" borderId="0" xfId="0" applyFont="1" applyBorder="1" applyProtection="1">
      <protection hidden="1"/>
    </xf>
    <xf numFmtId="180" fontId="0" fillId="2" borderId="6" xfId="0" applyNumberFormat="1" applyFill="1" applyBorder="1" applyProtection="1">
      <protection hidden="1"/>
    </xf>
    <xf numFmtId="180" fontId="0" fillId="3" borderId="6" xfId="0" applyNumberFormat="1" applyFill="1" applyBorder="1" applyProtection="1">
      <protection hidden="1"/>
    </xf>
    <xf numFmtId="181" fontId="0" fillId="3" borderId="6" xfId="0" applyNumberFormat="1" applyFill="1" applyBorder="1" applyProtection="1">
      <protection hidden="1"/>
    </xf>
    <xf numFmtId="0" fontId="0" fillId="0" borderId="0" xfId="0" applyFill="1" applyBorder="1" applyProtection="1">
      <protection hidden="1"/>
    </xf>
    <xf numFmtId="181" fontId="0" fillId="0" borderId="0" xfId="0" applyNumberFormat="1" applyFill="1" applyBorder="1" applyProtection="1">
      <protection hidden="1"/>
    </xf>
    <xf numFmtId="0" fontId="0" fillId="0" borderId="0" xfId="0" applyBorder="1" applyAlignment="1" applyProtection="1">
      <alignment horizontal="right"/>
      <protection hidden="1"/>
    </xf>
    <xf numFmtId="182" fontId="0" fillId="3" borderId="6" xfId="0" applyNumberFormat="1" applyFill="1" applyBorder="1" applyProtection="1">
      <protection hidden="1"/>
    </xf>
    <xf numFmtId="0" fontId="0" fillId="0" borderId="0" xfId="0" applyBorder="1" applyAlignment="1" applyProtection="1">
      <alignment horizontal="center"/>
      <protection hidden="1"/>
    </xf>
    <xf numFmtId="0" fontId="12" fillId="0" borderId="0" xfId="0" applyFont="1" applyBorder="1" applyProtection="1">
      <protection hidden="1"/>
    </xf>
    <xf numFmtId="202" fontId="0" fillId="0" borderId="0" xfId="0" applyNumberFormat="1" applyBorder="1" applyAlignment="1" applyProtection="1">
      <alignment horizontal="center"/>
      <protection hidden="1"/>
    </xf>
    <xf numFmtId="0" fontId="0" fillId="0" borderId="0" xfId="0" applyFill="1" applyBorder="1" applyAlignment="1" applyProtection="1">
      <alignment horizontal="center"/>
      <protection hidden="1"/>
    </xf>
    <xf numFmtId="0" fontId="11" fillId="0" borderId="0" xfId="0" applyFont="1" applyBorder="1" applyProtection="1">
      <protection hidden="1"/>
    </xf>
    <xf numFmtId="202" fontId="0" fillId="0" borderId="0" xfId="0" applyNumberFormat="1" applyFill="1" applyBorder="1" applyAlignment="1" applyProtection="1">
      <alignment horizontal="center"/>
      <protection hidden="1"/>
    </xf>
    <xf numFmtId="169" fontId="4" fillId="2" borderId="6" xfId="0" applyNumberFormat="1" applyFont="1" applyFill="1" applyBorder="1" applyAlignment="1" applyProtection="1">
      <alignment horizontal="right"/>
      <protection hidden="1"/>
    </xf>
    <xf numFmtId="169" fontId="0" fillId="0" borderId="0" xfId="0" applyNumberFormat="1" applyFill="1" applyBorder="1" applyProtection="1">
      <protection hidden="1"/>
    </xf>
    <xf numFmtId="201" fontId="0" fillId="3" borderId="6" xfId="0" applyNumberFormat="1" applyFill="1" applyBorder="1" applyProtection="1">
      <protection hidden="1"/>
    </xf>
    <xf numFmtId="201" fontId="0" fillId="0" borderId="0" xfId="0" applyNumberFormat="1" applyFill="1" applyBorder="1" applyProtection="1">
      <protection hidden="1"/>
    </xf>
    <xf numFmtId="0" fontId="2" fillId="0" borderId="0" xfId="0" applyFont="1" applyBorder="1" applyAlignment="1" applyProtection="1">
      <alignment horizontal="center"/>
      <protection hidden="1"/>
    </xf>
    <xf numFmtId="0" fontId="0" fillId="0" borderId="4" xfId="0" applyFill="1" applyBorder="1" applyProtection="1">
      <protection hidden="1"/>
    </xf>
    <xf numFmtId="0" fontId="4" fillId="0" borderId="4" xfId="0" applyFont="1" applyFill="1" applyBorder="1" applyProtection="1">
      <protection hidden="1"/>
    </xf>
    <xf numFmtId="0" fontId="0" fillId="0" borderId="10" xfId="0" applyBorder="1" applyProtection="1">
      <protection hidden="1"/>
    </xf>
    <xf numFmtId="0" fontId="8" fillId="4" borderId="11" xfId="0" applyFont="1" applyFill="1" applyBorder="1" applyAlignment="1" applyProtection="1">
      <alignment horizontal="center"/>
      <protection hidden="1"/>
    </xf>
    <xf numFmtId="0" fontId="0" fillId="0" borderId="11" xfId="0" applyBorder="1" applyProtection="1">
      <protection hidden="1"/>
    </xf>
    <xf numFmtId="0" fontId="0" fillId="0" borderId="11" xfId="0" applyFill="1" applyBorder="1" applyProtection="1">
      <protection hidden="1"/>
    </xf>
    <xf numFmtId="0" fontId="8" fillId="2" borderId="11" xfId="0" applyFont="1" applyFill="1" applyBorder="1" applyProtection="1">
      <protection hidden="1"/>
    </xf>
    <xf numFmtId="196" fontId="8" fillId="5" borderId="12" xfId="0" applyNumberFormat="1" applyFont="1" applyFill="1" applyBorder="1" applyAlignment="1" applyProtection="1">
      <alignment horizontal="center"/>
      <protection hidden="1"/>
    </xf>
    <xf numFmtId="195" fontId="0" fillId="0" borderId="0" xfId="0" applyNumberFormat="1" applyBorder="1" applyProtection="1">
      <protection hidden="1"/>
    </xf>
    <xf numFmtId="0" fontId="8" fillId="6" borderId="11" xfId="0" applyFont="1" applyFill="1" applyBorder="1" applyAlignment="1" applyProtection="1">
      <alignment horizontal="center"/>
      <protection hidden="1"/>
    </xf>
    <xf numFmtId="0" fontId="8" fillId="7" borderId="11" xfId="0" applyFont="1" applyFill="1" applyBorder="1" applyProtection="1">
      <protection hidden="1"/>
    </xf>
    <xf numFmtId="196" fontId="8" fillId="7" borderId="12" xfId="0" applyNumberFormat="1" applyFont="1" applyFill="1" applyBorder="1" applyAlignment="1" applyProtection="1">
      <alignment horizontal="center"/>
      <protection hidden="1"/>
    </xf>
    <xf numFmtId="0" fontId="8" fillId="5" borderId="11" xfId="0" applyFont="1" applyFill="1" applyBorder="1" applyAlignment="1" applyProtection="1">
      <alignment horizontal="center"/>
      <protection hidden="1"/>
    </xf>
    <xf numFmtId="196" fontId="8" fillId="2" borderId="12" xfId="0" applyNumberFormat="1" applyFont="1" applyFill="1" applyBorder="1" applyAlignment="1" applyProtection="1">
      <alignment horizontal="center"/>
      <protection hidden="1"/>
    </xf>
    <xf numFmtId="0" fontId="0" fillId="0" borderId="10" xfId="0" applyFill="1" applyBorder="1" applyProtection="1">
      <protection hidden="1"/>
    </xf>
    <xf numFmtId="0" fontId="8" fillId="8" borderId="11" xfId="0" applyFont="1" applyFill="1" applyBorder="1" applyAlignment="1" applyProtection="1">
      <alignment horizontal="center"/>
      <protection hidden="1"/>
    </xf>
    <xf numFmtId="0" fontId="8" fillId="4" borderId="11" xfId="0" applyFont="1" applyFill="1" applyBorder="1" applyProtection="1">
      <protection hidden="1"/>
    </xf>
    <xf numFmtId="196" fontId="8" fillId="0" borderId="12" xfId="0" applyNumberFormat="1" applyFont="1" applyBorder="1" applyAlignment="1" applyProtection="1">
      <alignment horizontal="center"/>
      <protection hidden="1"/>
    </xf>
    <xf numFmtId="195" fontId="0" fillId="0" borderId="0" xfId="0" applyNumberFormat="1" applyFill="1" applyBorder="1" applyProtection="1">
      <protection hidden="1"/>
    </xf>
    <xf numFmtId="0" fontId="8" fillId="9" borderId="11" xfId="0" applyFont="1" applyFill="1" applyBorder="1" applyAlignment="1" applyProtection="1">
      <alignment horizontal="center"/>
      <protection hidden="1"/>
    </xf>
    <xf numFmtId="0" fontId="8" fillId="6" borderId="11" xfId="0" applyFont="1" applyFill="1" applyBorder="1" applyProtection="1">
      <protection hidden="1"/>
    </xf>
    <xf numFmtId="196" fontId="0" fillId="0" borderId="12" xfId="0" applyNumberFormat="1" applyBorder="1" applyProtection="1">
      <protection hidden="1"/>
    </xf>
    <xf numFmtId="0" fontId="8" fillId="10" borderId="11" xfId="0" applyFont="1" applyFill="1" applyBorder="1" applyAlignment="1" applyProtection="1">
      <alignment horizontal="center"/>
      <protection hidden="1"/>
    </xf>
    <xf numFmtId="0" fontId="8" fillId="5" borderId="11" xfId="0" applyFont="1" applyFill="1" applyBorder="1" applyProtection="1">
      <protection hidden="1"/>
    </xf>
    <xf numFmtId="0" fontId="0" fillId="0" borderId="12" xfId="0" applyBorder="1" applyProtection="1">
      <protection hidden="1"/>
    </xf>
    <xf numFmtId="0" fontId="8" fillId="11" borderId="11" xfId="0" applyFont="1" applyFill="1" applyBorder="1" applyAlignment="1" applyProtection="1">
      <alignment horizontal="center"/>
      <protection hidden="1"/>
    </xf>
    <xf numFmtId="3" fontId="8" fillId="8" borderId="11" xfId="0" applyNumberFormat="1" applyFont="1" applyFill="1" applyBorder="1" applyProtection="1">
      <protection hidden="1"/>
    </xf>
    <xf numFmtId="0" fontId="8" fillId="12" borderId="11" xfId="0" applyFont="1" applyFill="1" applyBorder="1" applyAlignment="1" applyProtection="1">
      <alignment horizontal="center"/>
      <protection hidden="1"/>
    </xf>
    <xf numFmtId="3" fontId="8" fillId="9" borderId="11" xfId="0" applyNumberFormat="1" applyFont="1" applyFill="1" applyBorder="1" applyProtection="1">
      <protection hidden="1"/>
    </xf>
    <xf numFmtId="0" fontId="8" fillId="13" borderId="11" xfId="0" applyFont="1" applyFill="1" applyBorder="1" applyAlignment="1" applyProtection="1">
      <alignment horizontal="center"/>
      <protection hidden="1"/>
    </xf>
    <xf numFmtId="0" fontId="0" fillId="0" borderId="13" xfId="0" applyFill="1" applyBorder="1" applyProtection="1">
      <protection hidden="1"/>
    </xf>
    <xf numFmtId="0" fontId="8" fillId="0" borderId="14" xfId="0" applyFont="1" applyBorder="1" applyAlignment="1" applyProtection="1">
      <alignment horizontal="center"/>
      <protection hidden="1"/>
    </xf>
    <xf numFmtId="0" fontId="0" fillId="0" borderId="14" xfId="0" applyFill="1" applyBorder="1" applyProtection="1">
      <protection hidden="1"/>
    </xf>
    <xf numFmtId="3" fontId="8" fillId="11" borderId="14" xfId="0" applyNumberFormat="1" applyFont="1" applyFill="1" applyBorder="1" applyProtection="1">
      <protection hidden="1"/>
    </xf>
    <xf numFmtId="0" fontId="0" fillId="0" borderId="14" xfId="0" applyBorder="1" applyProtection="1">
      <protection hidden="1"/>
    </xf>
    <xf numFmtId="196" fontId="0" fillId="0" borderId="15" xfId="0" applyNumberFormat="1" applyBorder="1" applyProtection="1">
      <protection hidden="1"/>
    </xf>
    <xf numFmtId="0" fontId="2" fillId="0" borderId="0" xfId="0" applyFont="1" applyBorder="1" applyProtection="1">
      <protection hidden="1"/>
    </xf>
    <xf numFmtId="0" fontId="2" fillId="2" borderId="6" xfId="0" applyFont="1" applyFill="1" applyBorder="1" applyProtection="1">
      <protection hidden="1"/>
    </xf>
    <xf numFmtId="0" fontId="4" fillId="3" borderId="6" xfId="0" applyFont="1" applyFill="1" applyBorder="1" applyAlignment="1" applyProtection="1">
      <alignment horizontal="center"/>
      <protection hidden="1"/>
    </xf>
    <xf numFmtId="0" fontId="2" fillId="0" borderId="0" xfId="0" applyFont="1" applyBorder="1" applyAlignment="1" applyProtection="1">
      <alignment horizontal="right"/>
      <protection hidden="1"/>
    </xf>
    <xf numFmtId="198" fontId="2" fillId="3" borderId="16" xfId="0" applyNumberFormat="1" applyFont="1" applyFill="1" applyBorder="1" applyAlignment="1" applyProtection="1">
      <alignment horizontal="center" shrinkToFit="1"/>
      <protection hidden="1"/>
    </xf>
    <xf numFmtId="197" fontId="2" fillId="3" borderId="17" xfId="0" applyNumberFormat="1" applyFont="1" applyFill="1" applyBorder="1" applyAlignment="1" applyProtection="1">
      <alignment horizontal="left"/>
      <protection hidden="1"/>
    </xf>
    <xf numFmtId="3" fontId="2" fillId="2" borderId="6" xfId="0" applyNumberFormat="1" applyFont="1" applyFill="1" applyBorder="1" applyProtection="1">
      <protection hidden="1"/>
    </xf>
    <xf numFmtId="0" fontId="2" fillId="0" borderId="0" xfId="0" applyFont="1" applyFill="1" applyBorder="1" applyProtection="1">
      <protection hidden="1"/>
    </xf>
    <xf numFmtId="196" fontId="2" fillId="2" borderId="6" xfId="0" applyNumberFormat="1" applyFont="1" applyFill="1" applyBorder="1" applyAlignment="1" applyProtection="1">
      <alignment horizontal="right"/>
      <protection hidden="1"/>
    </xf>
    <xf numFmtId="196" fontId="4" fillId="3" borderId="6" xfId="0" applyNumberFormat="1" applyFont="1" applyFill="1" applyBorder="1" applyAlignment="1" applyProtection="1">
      <alignment horizontal="center"/>
      <protection hidden="1"/>
    </xf>
    <xf numFmtId="198" fontId="2" fillId="3" borderId="6" xfId="0" applyNumberFormat="1" applyFont="1" applyFill="1" applyBorder="1" applyAlignment="1" applyProtection="1">
      <alignment horizontal="center" shrinkToFit="1"/>
      <protection hidden="1"/>
    </xf>
    <xf numFmtId="0" fontId="2" fillId="0" borderId="18" xfId="0" applyFont="1" applyBorder="1" applyAlignment="1" applyProtection="1">
      <alignment horizontal="center"/>
      <protection hidden="1"/>
    </xf>
    <xf numFmtId="0" fontId="0" fillId="0" borderId="11" xfId="0" applyBorder="1" applyAlignment="1" applyProtection="1">
      <alignment horizontal="center"/>
      <protection hidden="1"/>
    </xf>
    <xf numFmtId="0" fontId="0" fillId="0" borderId="11" xfId="0" applyFill="1" applyBorder="1" applyAlignment="1" applyProtection="1">
      <alignment horizontal="center"/>
      <protection hidden="1"/>
    </xf>
    <xf numFmtId="0" fontId="0" fillId="0" borderId="19" xfId="0" applyFill="1" applyBorder="1" applyAlignment="1" applyProtection="1">
      <alignment horizontal="center"/>
      <protection hidden="1"/>
    </xf>
    <xf numFmtId="0" fontId="4" fillId="0" borderId="0" xfId="0" applyFont="1" applyBorder="1" applyProtection="1">
      <protection hidden="1"/>
    </xf>
    <xf numFmtId="185" fontId="4" fillId="2" borderId="6" xfId="0" applyNumberFormat="1" applyFont="1" applyFill="1" applyBorder="1" applyProtection="1">
      <protection hidden="1"/>
    </xf>
    <xf numFmtId="185" fontId="0" fillId="0" borderId="0" xfId="0" applyNumberFormat="1" applyFill="1" applyBorder="1" applyProtection="1">
      <protection hidden="1"/>
    </xf>
    <xf numFmtId="185" fontId="4" fillId="0" borderId="0" xfId="0" applyNumberFormat="1" applyFont="1" applyFill="1" applyBorder="1" applyProtection="1">
      <protection hidden="1"/>
    </xf>
    <xf numFmtId="0" fontId="8" fillId="0" borderId="20" xfId="0" applyFont="1" applyBorder="1" applyAlignment="1" applyProtection="1">
      <alignment horizontal="center"/>
      <protection hidden="1"/>
    </xf>
    <xf numFmtId="0" fontId="8" fillId="0" borderId="21" xfId="0" applyFont="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Border="1" applyAlignment="1" applyProtection="1">
      <alignment horizontal="left"/>
      <protection hidden="1"/>
    </xf>
    <xf numFmtId="185" fontId="0" fillId="3" borderId="23" xfId="0" applyNumberFormat="1" applyFill="1" applyBorder="1" applyAlignment="1" applyProtection="1">
      <alignment horizontal="center"/>
      <protection hidden="1"/>
    </xf>
    <xf numFmtId="185" fontId="0" fillId="3" borderId="24" xfId="0" applyNumberFormat="1" applyFill="1" applyBorder="1" applyAlignment="1" applyProtection="1">
      <alignment horizontal="center"/>
      <protection hidden="1"/>
    </xf>
    <xf numFmtId="185" fontId="0" fillId="3" borderId="25" xfId="0" applyNumberFormat="1" applyFill="1" applyBorder="1" applyAlignment="1" applyProtection="1">
      <alignment horizontal="center"/>
      <protection hidden="1"/>
    </xf>
    <xf numFmtId="0" fontId="8" fillId="0" borderId="21" xfId="0" applyFont="1" applyBorder="1" applyAlignment="1" applyProtection="1">
      <alignment horizontal="left"/>
      <protection hidden="1"/>
    </xf>
    <xf numFmtId="185" fontId="0" fillId="3" borderId="10" xfId="0" applyNumberFormat="1" applyFill="1" applyBorder="1" applyAlignment="1" applyProtection="1">
      <alignment horizontal="center"/>
      <protection hidden="1"/>
    </xf>
    <xf numFmtId="185" fontId="0" fillId="3" borderId="11" xfId="0" applyNumberFormat="1" applyFill="1" applyBorder="1" applyAlignment="1" applyProtection="1">
      <alignment horizontal="center"/>
      <protection hidden="1"/>
    </xf>
    <xf numFmtId="185" fontId="0" fillId="3" borderId="12" xfId="0" applyNumberFormat="1" applyFill="1" applyBorder="1" applyAlignment="1" applyProtection="1">
      <alignment horizontal="center"/>
      <protection hidden="1"/>
    </xf>
    <xf numFmtId="0" fontId="8" fillId="0" borderId="21" xfId="0" applyFont="1" applyFill="1" applyBorder="1" applyAlignment="1" applyProtection="1">
      <alignment horizontal="left"/>
      <protection hidden="1"/>
    </xf>
    <xf numFmtId="185" fontId="0" fillId="3" borderId="13" xfId="0" applyNumberFormat="1" applyFill="1" applyBorder="1" applyAlignment="1" applyProtection="1">
      <alignment horizontal="center"/>
      <protection hidden="1"/>
    </xf>
    <xf numFmtId="185" fontId="0" fillId="3" borderId="14" xfId="0" applyNumberFormat="1" applyFill="1" applyBorder="1" applyAlignment="1" applyProtection="1">
      <alignment horizontal="center"/>
      <protection hidden="1"/>
    </xf>
    <xf numFmtId="185" fontId="0" fillId="3" borderId="15" xfId="0" applyNumberFormat="1" applyFill="1" applyBorder="1" applyAlignment="1" applyProtection="1">
      <alignment horizontal="center"/>
      <protection hidden="1"/>
    </xf>
    <xf numFmtId="223" fontId="0" fillId="2" borderId="6" xfId="0" applyNumberFormat="1" applyFill="1" applyBorder="1" applyAlignment="1" applyProtection="1">
      <alignment horizontal="right"/>
      <protection hidden="1"/>
    </xf>
    <xf numFmtId="2" fontId="0" fillId="2" borderId="6" xfId="0" applyNumberFormat="1" applyFill="1" applyBorder="1" applyAlignment="1" applyProtection="1">
      <alignment horizontal="right"/>
      <protection hidden="1"/>
    </xf>
    <xf numFmtId="171" fontId="0" fillId="2" borderId="6" xfId="0" applyNumberFormat="1" applyFill="1" applyBorder="1" applyAlignment="1" applyProtection="1">
      <alignment horizontal="right"/>
      <protection hidden="1"/>
    </xf>
    <xf numFmtId="212" fontId="4" fillId="3" borderId="6" xfId="0" applyNumberFormat="1" applyFont="1" applyFill="1" applyBorder="1" applyAlignment="1" applyProtection="1">
      <alignment horizontal="right"/>
      <protection hidden="1"/>
    </xf>
    <xf numFmtId="170" fontId="0" fillId="2" borderId="6" xfId="0" applyNumberFormat="1" applyFill="1" applyBorder="1" applyAlignment="1" applyProtection="1">
      <alignment horizontal="right"/>
      <protection hidden="1"/>
    </xf>
    <xf numFmtId="172" fontId="7" fillId="0" borderId="0" xfId="0" applyNumberFormat="1" applyFont="1" applyFill="1" applyBorder="1" applyAlignment="1" applyProtection="1">
      <alignment horizontal="right"/>
      <protection hidden="1"/>
    </xf>
    <xf numFmtId="0" fontId="8" fillId="0" borderId="0" xfId="0" applyFont="1" applyBorder="1" applyAlignment="1" applyProtection="1">
      <alignment horizontal="left" vertical="top"/>
      <protection hidden="1"/>
    </xf>
    <xf numFmtId="0" fontId="0" fillId="0" borderId="0" xfId="0" applyBorder="1" applyAlignment="1" applyProtection="1">
      <alignment vertical="top"/>
      <protection hidden="1"/>
    </xf>
    <xf numFmtId="49" fontId="3" fillId="0" borderId="0" xfId="0" applyNumberFormat="1" applyFont="1" applyBorder="1" applyAlignment="1" applyProtection="1">
      <alignment horizontal="right"/>
      <protection hidden="1"/>
    </xf>
    <xf numFmtId="0" fontId="5" fillId="0" borderId="0" xfId="0" applyFont="1" applyBorder="1" applyAlignment="1" applyProtection="1">
      <alignment horizontal="right"/>
      <protection hidden="1"/>
    </xf>
    <xf numFmtId="0" fontId="6" fillId="0" borderId="0" xfId="0" applyFont="1" applyBorder="1" applyAlignment="1" applyProtection="1">
      <alignment horizontal="right"/>
      <protection hidden="1"/>
    </xf>
    <xf numFmtId="167" fontId="4" fillId="2" borderId="6" xfId="0" applyNumberFormat="1" applyFont="1" applyFill="1" applyBorder="1" applyAlignment="1" applyProtection="1">
      <alignment horizontal="right"/>
      <protection hidden="1"/>
    </xf>
    <xf numFmtId="180" fontId="4" fillId="2" borderId="6" xfId="0" applyNumberFormat="1" applyFont="1" applyFill="1" applyBorder="1" applyAlignment="1" applyProtection="1">
      <alignment horizontal="right"/>
      <protection hidden="1"/>
    </xf>
    <xf numFmtId="169" fontId="4" fillId="3" borderId="6" xfId="0" applyNumberFormat="1" applyFont="1" applyFill="1" applyBorder="1" applyAlignment="1" applyProtection="1">
      <alignment horizontal="right"/>
      <protection hidden="1"/>
    </xf>
    <xf numFmtId="180" fontId="0" fillId="2" borderId="6" xfId="0" applyNumberFormat="1" applyFill="1" applyBorder="1" applyAlignment="1" applyProtection="1">
      <alignment horizontal="right"/>
      <protection hidden="1"/>
    </xf>
    <xf numFmtId="215" fontId="0" fillId="2" borderId="6" xfId="0" applyNumberFormat="1" applyFill="1" applyBorder="1" applyAlignment="1" applyProtection="1">
      <alignment horizontal="right"/>
      <protection hidden="1"/>
    </xf>
    <xf numFmtId="0" fontId="13" fillId="0" borderId="0" xfId="0" applyFont="1" applyBorder="1" applyAlignment="1" applyProtection="1">
      <alignment horizontal="left"/>
      <protection hidden="1"/>
    </xf>
    <xf numFmtId="168" fontId="0" fillId="2" borderId="6" xfId="0" applyNumberFormat="1" applyFill="1" applyBorder="1" applyAlignment="1" applyProtection="1">
      <alignment horizontal="right"/>
      <protection hidden="1"/>
    </xf>
    <xf numFmtId="2" fontId="0" fillId="3" borderId="6" xfId="0" applyNumberFormat="1" applyFill="1" applyBorder="1" applyProtection="1">
      <protection hidden="1"/>
    </xf>
    <xf numFmtId="213" fontId="4" fillId="2" borderId="6" xfId="0" applyNumberFormat="1" applyFont="1" applyFill="1" applyBorder="1" applyAlignment="1" applyProtection="1">
      <alignment horizontal="right"/>
      <protection hidden="1"/>
    </xf>
    <xf numFmtId="164" fontId="4" fillId="2" borderId="6" xfId="0" applyNumberFormat="1" applyFont="1" applyFill="1" applyBorder="1" applyAlignment="1" applyProtection="1">
      <alignment horizontal="right"/>
      <protection hidden="1"/>
    </xf>
    <xf numFmtId="187" fontId="4" fillId="3" borderId="6" xfId="0" applyNumberFormat="1" applyFont="1" applyFill="1" applyBorder="1" applyProtection="1">
      <protection hidden="1"/>
    </xf>
    <xf numFmtId="0" fontId="0" fillId="2" borderId="6" xfId="0" applyFill="1" applyBorder="1" applyProtection="1">
      <protection hidden="1"/>
    </xf>
    <xf numFmtId="0" fontId="0" fillId="2" borderId="6" xfId="0" applyNumberFormat="1" applyFill="1" applyBorder="1" applyProtection="1">
      <protection hidden="1"/>
    </xf>
    <xf numFmtId="175" fontId="4" fillId="2" borderId="6" xfId="0" applyNumberFormat="1" applyFont="1" applyFill="1" applyBorder="1" applyAlignment="1" applyProtection="1">
      <alignment horizontal="right"/>
      <protection hidden="1"/>
    </xf>
    <xf numFmtId="176" fontId="0" fillId="3" borderId="6" xfId="0" applyNumberFormat="1" applyFill="1" applyBorder="1" applyProtection="1">
      <protection hidden="1"/>
    </xf>
    <xf numFmtId="176" fontId="0" fillId="0" borderId="0" xfId="0" applyNumberFormat="1" applyFill="1" applyBorder="1" applyProtection="1">
      <protection hidden="1"/>
    </xf>
    <xf numFmtId="199" fontId="0" fillId="2" borderId="6" xfId="0" applyNumberFormat="1" applyFill="1" applyBorder="1" applyProtection="1">
      <protection hidden="1"/>
    </xf>
    <xf numFmtId="214" fontId="0" fillId="2" borderId="6" xfId="0" applyNumberFormat="1" applyFill="1" applyBorder="1" applyProtection="1">
      <protection hidden="1"/>
    </xf>
    <xf numFmtId="178" fontId="0" fillId="2" borderId="6" xfId="0" applyNumberFormat="1" applyFill="1" applyBorder="1" applyProtection="1">
      <protection hidden="1"/>
    </xf>
    <xf numFmtId="183" fontId="0" fillId="2" borderId="6" xfId="0" applyNumberFormat="1" applyFill="1" applyBorder="1" applyProtection="1">
      <protection hidden="1"/>
    </xf>
    <xf numFmtId="172" fontId="0" fillId="2" borderId="6" xfId="0" applyNumberFormat="1" applyFill="1" applyBorder="1" applyProtection="1">
      <protection hidden="1"/>
    </xf>
    <xf numFmtId="200" fontId="4" fillId="3" borderId="6" xfId="0" applyNumberFormat="1" applyFont="1" applyFill="1" applyBorder="1" applyProtection="1">
      <protection hidden="1"/>
    </xf>
    <xf numFmtId="0" fontId="2" fillId="0" borderId="11" xfId="0" applyFont="1" applyFill="1" applyBorder="1" applyAlignment="1" applyProtection="1">
      <alignment horizontal="center"/>
      <protection hidden="1"/>
    </xf>
    <xf numFmtId="0" fontId="2" fillId="0" borderId="11" xfId="0" applyFont="1" applyBorder="1" applyAlignment="1" applyProtection="1">
      <alignment horizontal="center"/>
      <protection hidden="1"/>
    </xf>
    <xf numFmtId="0" fontId="2" fillId="0" borderId="26" xfId="0" applyFont="1" applyBorder="1" applyAlignment="1" applyProtection="1">
      <alignment horizontal="center"/>
      <protection hidden="1"/>
    </xf>
    <xf numFmtId="2" fontId="0" fillId="0" borderId="11" xfId="0" applyNumberFormat="1" applyBorder="1" applyAlignment="1" applyProtection="1">
      <alignment horizontal="center"/>
      <protection hidden="1"/>
    </xf>
    <xf numFmtId="2" fontId="0" fillId="0" borderId="26" xfId="0" applyNumberFormat="1" applyBorder="1" applyAlignment="1" applyProtection="1">
      <alignment horizontal="center"/>
      <protection hidden="1"/>
    </xf>
    <xf numFmtId="2" fontId="0" fillId="0" borderId="11" xfId="0" applyNumberFormat="1" applyFill="1" applyBorder="1" applyAlignment="1" applyProtection="1">
      <alignment horizontal="center"/>
      <protection hidden="1"/>
    </xf>
    <xf numFmtId="2" fontId="0" fillId="0" borderId="26" xfId="0" applyNumberFormat="1" applyFill="1" applyBorder="1" applyAlignment="1" applyProtection="1">
      <alignment horizontal="center"/>
      <protection hidden="1"/>
    </xf>
    <xf numFmtId="2" fontId="0" fillId="0" borderId="19" xfId="0" applyNumberFormat="1" applyFill="1" applyBorder="1" applyAlignment="1" applyProtection="1">
      <alignment horizontal="center"/>
      <protection hidden="1"/>
    </xf>
    <xf numFmtId="2" fontId="0" fillId="0" borderId="27" xfId="0" applyNumberFormat="1" applyFill="1" applyBorder="1" applyAlignment="1" applyProtection="1">
      <alignment horizontal="center"/>
      <protection hidden="1"/>
    </xf>
    <xf numFmtId="0" fontId="9" fillId="0" borderId="0" xfId="0" applyFont="1" applyBorder="1" applyProtection="1">
      <protection hidden="1"/>
    </xf>
    <xf numFmtId="215" fontId="7" fillId="0" borderId="0" xfId="0" applyNumberFormat="1" applyFont="1" applyFill="1" applyBorder="1" applyProtection="1">
      <protection hidden="1"/>
    </xf>
    <xf numFmtId="178" fontId="4" fillId="2" borderId="6" xfId="0" applyNumberFormat="1" applyFont="1" applyFill="1" applyBorder="1" applyAlignment="1" applyProtection="1">
      <alignment horizontal="right"/>
      <protection hidden="1"/>
    </xf>
    <xf numFmtId="179" fontId="4" fillId="2" borderId="6" xfId="0" applyNumberFormat="1" applyFont="1" applyFill="1" applyBorder="1" applyAlignment="1" applyProtection="1">
      <alignment horizontal="right"/>
      <protection hidden="1"/>
    </xf>
    <xf numFmtId="173" fontId="4" fillId="2" borderId="6" xfId="0" applyNumberFormat="1" applyFont="1" applyFill="1" applyBorder="1" applyAlignment="1" applyProtection="1">
      <alignment horizontal="right"/>
      <protection hidden="1"/>
    </xf>
    <xf numFmtId="2" fontId="4" fillId="2" borderId="6" xfId="1" applyNumberFormat="1" applyFont="1" applyFill="1" applyBorder="1" applyAlignment="1" applyProtection="1">
      <alignment horizontal="right"/>
      <protection hidden="1"/>
    </xf>
    <xf numFmtId="177" fontId="4" fillId="2" borderId="6" xfId="0" applyNumberFormat="1" applyFont="1" applyFill="1" applyBorder="1" applyAlignment="1" applyProtection="1">
      <alignment horizontal="right"/>
      <protection hidden="1"/>
    </xf>
    <xf numFmtId="216" fontId="4" fillId="3" borderId="6" xfId="0" applyNumberFormat="1" applyFont="1" applyFill="1" applyBorder="1" applyAlignment="1" applyProtection="1">
      <alignment horizontal="right"/>
      <protection hidden="1"/>
    </xf>
    <xf numFmtId="215" fontId="4" fillId="3" borderId="6" xfId="0" applyNumberFormat="1" applyFont="1" applyFill="1" applyBorder="1" applyAlignment="1" applyProtection="1">
      <alignment horizontal="right"/>
      <protection hidden="1"/>
    </xf>
    <xf numFmtId="173" fontId="0" fillId="2" borderId="6" xfId="0" applyNumberFormat="1" applyFill="1" applyBorder="1" applyAlignment="1" applyProtection="1">
      <alignment horizontal="right"/>
      <protection hidden="1"/>
    </xf>
    <xf numFmtId="166" fontId="7" fillId="0" borderId="0" xfId="0" applyNumberFormat="1" applyFont="1" applyBorder="1" applyProtection="1">
      <protection hidden="1"/>
    </xf>
    <xf numFmtId="216" fontId="4" fillId="3" borderId="6" xfId="0" applyNumberFormat="1" applyFont="1" applyFill="1" applyBorder="1" applyProtection="1">
      <protection hidden="1"/>
    </xf>
    <xf numFmtId="215" fontId="4" fillId="3" borderId="6" xfId="0" applyNumberFormat="1" applyFont="1" applyFill="1" applyBorder="1" applyProtection="1">
      <protection hidden="1"/>
    </xf>
    <xf numFmtId="0" fontId="0" fillId="0" borderId="8" xfId="0" applyFill="1" applyBorder="1" applyProtection="1">
      <protection hidden="1"/>
    </xf>
    <xf numFmtId="215" fontId="7" fillId="0" borderId="8" xfId="0" applyNumberFormat="1" applyFont="1" applyFill="1" applyBorder="1" applyProtection="1">
      <protection hidden="1"/>
    </xf>
    <xf numFmtId="0" fontId="13" fillId="0" borderId="0" xfId="0" applyFont="1" applyBorder="1" applyProtection="1">
      <protection hidden="1"/>
    </xf>
    <xf numFmtId="164" fontId="0" fillId="2" borderId="6" xfId="0" applyNumberFormat="1" applyFill="1" applyBorder="1" applyProtection="1">
      <protection hidden="1"/>
    </xf>
    <xf numFmtId="233" fontId="0" fillId="3" borderId="6" xfId="0" applyNumberFormat="1" applyFill="1" applyBorder="1" applyProtection="1">
      <protection hidden="1"/>
    </xf>
    <xf numFmtId="185" fontId="0" fillId="2" borderId="6" xfId="0" applyNumberFormat="1" applyFill="1" applyBorder="1" applyProtection="1">
      <protection hidden="1"/>
    </xf>
    <xf numFmtId="185" fontId="0" fillId="3" borderId="6" xfId="0" applyNumberFormat="1" applyFill="1" applyBorder="1" applyProtection="1">
      <protection hidden="1"/>
    </xf>
    <xf numFmtId="183" fontId="0" fillId="3" borderId="6" xfId="0" applyNumberFormat="1" applyFill="1" applyBorder="1" applyProtection="1">
      <protection hidden="1"/>
    </xf>
    <xf numFmtId="187" fontId="0" fillId="3" borderId="6" xfId="0" applyNumberFormat="1" applyFill="1" applyBorder="1" applyProtection="1">
      <protection hidden="1"/>
    </xf>
    <xf numFmtId="232" fontId="0" fillId="3" borderId="6" xfId="0" applyNumberFormat="1" applyFill="1" applyBorder="1" applyProtection="1">
      <protection hidden="1"/>
    </xf>
    <xf numFmtId="0" fontId="15" fillId="0" borderId="0" xfId="0" applyFont="1" applyBorder="1" applyAlignment="1" applyProtection="1">
      <alignment horizontal="left"/>
      <protection hidden="1"/>
    </xf>
    <xf numFmtId="168" fontId="0" fillId="2" borderId="6" xfId="0" applyNumberFormat="1" applyFill="1" applyBorder="1" applyProtection="1">
      <protection hidden="1"/>
    </xf>
    <xf numFmtId="217" fontId="0" fillId="3" borderId="6" xfId="0" applyNumberFormat="1" applyFill="1" applyBorder="1" applyProtection="1">
      <protection hidden="1"/>
    </xf>
    <xf numFmtId="190" fontId="0" fillId="3" borderId="6" xfId="0" applyNumberFormat="1" applyFill="1" applyBorder="1" applyProtection="1">
      <protection hidden="1"/>
    </xf>
    <xf numFmtId="191" fontId="0" fillId="2" borderId="6" xfId="0" applyNumberFormat="1" applyFill="1" applyBorder="1" applyProtection="1">
      <protection hidden="1"/>
    </xf>
    <xf numFmtId="183" fontId="0" fillId="0" borderId="0" xfId="0" applyNumberFormat="1" applyFill="1" applyBorder="1" applyProtection="1">
      <protection hidden="1"/>
    </xf>
    <xf numFmtId="0" fontId="2" fillId="0" borderId="28" xfId="0" applyFont="1" applyBorder="1" applyAlignment="1" applyProtection="1">
      <alignment horizontal="center"/>
      <protection hidden="1"/>
    </xf>
    <xf numFmtId="0" fontId="2" fillId="0" borderId="29" xfId="0" applyFont="1" applyBorder="1" applyAlignment="1" applyProtection="1">
      <alignment horizontal="center"/>
      <protection hidden="1"/>
    </xf>
    <xf numFmtId="0" fontId="0" fillId="0" borderId="29" xfId="0" applyBorder="1" applyAlignment="1" applyProtection="1">
      <alignment horizontal="center"/>
      <protection hidden="1"/>
    </xf>
    <xf numFmtId="184" fontId="0" fillId="0" borderId="11" xfId="0" applyNumberFormat="1" applyBorder="1" applyAlignment="1" applyProtection="1">
      <alignment horizontal="center"/>
      <protection hidden="1"/>
    </xf>
    <xf numFmtId="184" fontId="0" fillId="0" borderId="11" xfId="0" applyNumberFormat="1" applyFill="1" applyBorder="1" applyAlignment="1" applyProtection="1">
      <alignment horizontal="center"/>
      <protection hidden="1"/>
    </xf>
    <xf numFmtId="0" fontId="0" fillId="0" borderId="30" xfId="0" applyBorder="1" applyAlignment="1" applyProtection="1">
      <alignment horizontal="center"/>
      <protection hidden="1"/>
    </xf>
    <xf numFmtId="184" fontId="0" fillId="0" borderId="19" xfId="0" applyNumberFormat="1" applyFill="1" applyBorder="1" applyAlignment="1" applyProtection="1">
      <alignment horizontal="center"/>
      <protection hidden="1"/>
    </xf>
    <xf numFmtId="184" fontId="0" fillId="0" borderId="19" xfId="0" applyNumberFormat="1" applyBorder="1" applyAlignment="1" applyProtection="1">
      <alignment horizontal="center"/>
      <protection hidden="1"/>
    </xf>
    <xf numFmtId="0" fontId="15" fillId="0" borderId="0" xfId="0" applyFont="1" applyBorder="1" applyAlignment="1" applyProtection="1">
      <alignment horizontal="left" vertical="top"/>
      <protection hidden="1"/>
    </xf>
    <xf numFmtId="0" fontId="13" fillId="0" borderId="0" xfId="0" applyFont="1" applyBorder="1" applyAlignment="1" applyProtection="1">
      <alignment horizontal="center"/>
      <protection hidden="1"/>
    </xf>
    <xf numFmtId="192" fontId="0" fillId="3" borderId="6" xfId="0" applyNumberFormat="1" applyFill="1" applyBorder="1" applyProtection="1">
      <protection hidden="1"/>
    </xf>
    <xf numFmtId="183" fontId="0" fillId="0" borderId="8" xfId="0" applyNumberFormat="1" applyFill="1" applyBorder="1" applyProtection="1">
      <protection hidden="1"/>
    </xf>
    <xf numFmtId="0" fontId="0" fillId="0" borderId="2" xfId="0" applyFill="1" applyBorder="1" applyProtection="1">
      <protection hidden="1"/>
    </xf>
    <xf numFmtId="183" fontId="0" fillId="0" borderId="2" xfId="0" applyNumberFormat="1" applyFill="1" applyBorder="1" applyProtection="1">
      <protection hidden="1"/>
    </xf>
    <xf numFmtId="187" fontId="0" fillId="2" borderId="6" xfId="0" applyNumberFormat="1" applyFill="1" applyBorder="1" applyProtection="1">
      <protection hidden="1"/>
    </xf>
    <xf numFmtId="189" fontId="0" fillId="3" borderId="6" xfId="0" applyNumberFormat="1" applyFill="1" applyBorder="1" applyProtection="1">
      <protection hidden="1"/>
    </xf>
    <xf numFmtId="181" fontId="0" fillId="2" borderId="6" xfId="0" applyNumberFormat="1" applyFill="1" applyBorder="1" applyProtection="1">
      <protection hidden="1"/>
    </xf>
    <xf numFmtId="193" fontId="0" fillId="3" borderId="6" xfId="0" applyNumberFormat="1" applyFill="1" applyBorder="1" applyProtection="1">
      <protection hidden="1"/>
    </xf>
    <xf numFmtId="0" fontId="14" fillId="0" borderId="0" xfId="0" applyFont="1" applyBorder="1" applyProtection="1">
      <protection hidden="1"/>
    </xf>
    <xf numFmtId="0" fontId="14" fillId="0" borderId="0" xfId="0" applyFont="1" applyBorder="1" applyAlignment="1" applyProtection="1">
      <alignment horizontal="center"/>
      <protection hidden="1"/>
    </xf>
    <xf numFmtId="194" fontId="0" fillId="3" borderId="6" xfId="0" applyNumberFormat="1" applyFill="1" applyBorder="1" applyProtection="1">
      <protection hidden="1"/>
    </xf>
    <xf numFmtId="194" fontId="0" fillId="0" borderId="0" xfId="0" applyNumberFormat="1" applyFill="1" applyBorder="1" applyProtection="1">
      <protection hidden="1"/>
    </xf>
    <xf numFmtId="193" fontId="0" fillId="0" borderId="0" xfId="0" applyNumberFormat="1" applyFill="1" applyBorder="1" applyProtection="1">
      <protection hidden="1"/>
    </xf>
    <xf numFmtId="0" fontId="2" fillId="0" borderId="21" xfId="0" applyFont="1" applyBorder="1" applyAlignment="1" applyProtection="1">
      <alignment horizontal="center" vertical="center" wrapText="1"/>
      <protection hidden="1"/>
    </xf>
    <xf numFmtId="0" fontId="2" fillId="0" borderId="21" xfId="0" applyFont="1" applyBorder="1" applyAlignment="1" applyProtection="1">
      <alignment horizontal="center"/>
      <protection hidden="1"/>
    </xf>
    <xf numFmtId="0" fontId="2" fillId="0" borderId="21" xfId="0" applyFont="1" applyFill="1" applyBorder="1" applyAlignment="1" applyProtection="1">
      <alignment horizontal="center"/>
      <protection hidden="1"/>
    </xf>
    <xf numFmtId="0" fontId="0" fillId="0" borderId="10" xfId="0" applyBorder="1" applyAlignment="1" applyProtection="1">
      <alignment horizontal="left"/>
      <protection hidden="1"/>
    </xf>
    <xf numFmtId="0" fontId="0" fillId="0" borderId="12" xfId="0" applyBorder="1" applyAlignment="1" applyProtection="1">
      <alignment horizontal="center"/>
      <protection hidden="1"/>
    </xf>
    <xf numFmtId="0" fontId="0" fillId="0" borderId="10" xfId="0" applyFill="1" applyBorder="1" applyAlignment="1" applyProtection="1">
      <alignment horizontal="left"/>
      <protection hidden="1"/>
    </xf>
    <xf numFmtId="0" fontId="0" fillId="0" borderId="14" xfId="0" applyFill="1" applyBorder="1" applyAlignment="1" applyProtection="1">
      <alignment horizontal="center"/>
      <protection hidden="1"/>
    </xf>
    <xf numFmtId="0" fontId="0" fillId="0" borderId="15" xfId="0" applyBorder="1" applyAlignment="1" applyProtection="1">
      <alignment horizontal="center"/>
      <protection hidden="1"/>
    </xf>
    <xf numFmtId="194" fontId="0" fillId="2" borderId="6" xfId="0" applyNumberFormat="1" applyFill="1" applyBorder="1" applyProtection="1">
      <protection hidden="1"/>
    </xf>
    <xf numFmtId="165" fontId="0" fillId="2" borderId="6" xfId="0" applyNumberFormat="1" applyFill="1" applyBorder="1" applyProtection="1">
      <protection hidden="1"/>
    </xf>
    <xf numFmtId="171" fontId="0" fillId="2" borderId="6" xfId="0" applyNumberFormat="1" applyFill="1" applyBorder="1" applyProtection="1">
      <protection hidden="1"/>
    </xf>
    <xf numFmtId="219" fontId="0" fillId="3" borderId="6" xfId="0" applyNumberFormat="1" applyFill="1" applyBorder="1" applyProtection="1">
      <protection hidden="1"/>
    </xf>
    <xf numFmtId="218" fontId="0" fillId="3" borderId="6" xfId="0" applyNumberFormat="1" applyFill="1" applyBorder="1" applyProtection="1">
      <protection hidden="1"/>
    </xf>
    <xf numFmtId="220" fontId="0" fillId="3" borderId="6" xfId="0" applyNumberFormat="1" applyFill="1" applyBorder="1" applyProtection="1">
      <protection hidden="1"/>
    </xf>
    <xf numFmtId="0" fontId="0" fillId="3" borderId="6" xfId="0" applyFill="1" applyBorder="1" applyProtection="1">
      <protection hidden="1"/>
    </xf>
    <xf numFmtId="211" fontId="0" fillId="0" borderId="0" xfId="0" applyNumberFormat="1" applyFill="1" applyBorder="1" applyProtection="1">
      <protection hidden="1"/>
    </xf>
    <xf numFmtId="0" fontId="2" fillId="0" borderId="0" xfId="0" applyFont="1" applyBorder="1" applyAlignment="1" applyProtection="1">
      <alignment horizontal="left"/>
      <protection hidden="1"/>
    </xf>
    <xf numFmtId="0" fontId="0" fillId="0" borderId="0" xfId="0" applyBorder="1" applyAlignment="1" applyProtection="1">
      <alignment horizontal="left"/>
      <protection hidden="1"/>
    </xf>
    <xf numFmtId="0" fontId="2" fillId="0" borderId="23" xfId="0" applyFont="1" applyBorder="1" applyAlignment="1" applyProtection="1">
      <alignment horizontal="center" vertical="center"/>
      <protection hidden="1"/>
    </xf>
    <xf numFmtId="0" fontId="2" fillId="0" borderId="0" xfId="0" applyFont="1" applyBorder="1" applyAlignment="1" applyProtection="1">
      <alignment horizontal="center" wrapText="1"/>
      <protection hidden="1"/>
    </xf>
    <xf numFmtId="0" fontId="2" fillId="0" borderId="25" xfId="0" applyFont="1" applyBorder="1" applyAlignment="1" applyProtection="1">
      <alignment horizontal="center" vertical="center"/>
      <protection hidden="1"/>
    </xf>
    <xf numFmtId="2" fontId="0" fillId="0" borderId="0" xfId="0" applyNumberFormat="1" applyBorder="1" applyAlignment="1" applyProtection="1">
      <alignment horizontal="center"/>
      <protection hidden="1"/>
    </xf>
    <xf numFmtId="2" fontId="0" fillId="0" borderId="0" xfId="0" applyNumberFormat="1" applyFill="1" applyBorder="1" applyAlignment="1" applyProtection="1">
      <alignment horizontal="center"/>
      <protection hidden="1"/>
    </xf>
    <xf numFmtId="0" fontId="0" fillId="0" borderId="12" xfId="0" applyFill="1" applyBorder="1" applyAlignment="1" applyProtection="1">
      <alignment horizontal="center"/>
      <protection hidden="1"/>
    </xf>
    <xf numFmtId="0" fontId="0" fillId="0" borderId="15" xfId="0" applyFill="1" applyBorder="1" applyAlignment="1" applyProtection="1">
      <alignment horizontal="center"/>
      <protection hidden="1"/>
    </xf>
    <xf numFmtId="0" fontId="0" fillId="0" borderId="13" xfId="0" applyFill="1" applyBorder="1" applyAlignment="1" applyProtection="1">
      <alignment horizontal="left"/>
      <protection hidden="1"/>
    </xf>
    <xf numFmtId="0" fontId="8" fillId="0" borderId="1" xfId="0" applyFont="1" applyBorder="1" applyProtection="1">
      <protection hidden="1"/>
    </xf>
    <xf numFmtId="208" fontId="0" fillId="2" borderId="6" xfId="0" applyNumberFormat="1" applyFill="1" applyBorder="1" applyProtection="1">
      <protection hidden="1"/>
    </xf>
    <xf numFmtId="208" fontId="0" fillId="3" borderId="6" xfId="0" applyNumberFormat="1" applyFill="1" applyBorder="1" applyProtection="1">
      <protection hidden="1"/>
    </xf>
    <xf numFmtId="221" fontId="0" fillId="3" borderId="6" xfId="0" applyNumberFormat="1" applyFill="1" applyBorder="1" applyProtection="1">
      <protection hidden="1"/>
    </xf>
    <xf numFmtId="222" fontId="0" fillId="3" borderId="6" xfId="0" applyNumberFormat="1" applyFill="1" applyBorder="1" applyProtection="1">
      <protection hidden="1"/>
    </xf>
    <xf numFmtId="224" fontId="0" fillId="2" borderId="6" xfId="0" applyNumberFormat="1" applyFill="1" applyBorder="1" applyAlignment="1" applyProtection="1">
      <alignment horizontal="right"/>
      <protection hidden="1"/>
    </xf>
    <xf numFmtId="208" fontId="4" fillId="2" borderId="6" xfId="0" applyNumberFormat="1" applyFont="1" applyFill="1" applyBorder="1" applyAlignment="1" applyProtection="1">
      <alignment horizontal="right"/>
      <protection hidden="1"/>
    </xf>
    <xf numFmtId="180" fontId="4" fillId="3" borderId="6" xfId="0" applyNumberFormat="1" applyFont="1" applyFill="1" applyBorder="1" applyAlignment="1" applyProtection="1">
      <alignment horizontal="right"/>
      <protection hidden="1"/>
    </xf>
    <xf numFmtId="208" fontId="0" fillId="2" borderId="6" xfId="0" applyNumberFormat="1" applyFill="1" applyBorder="1" applyAlignment="1" applyProtection="1">
      <alignment horizontal="right"/>
      <protection hidden="1"/>
    </xf>
    <xf numFmtId="180" fontId="0" fillId="3" borderId="6" xfId="0" applyNumberFormat="1" applyFill="1" applyBorder="1" applyAlignment="1" applyProtection="1">
      <alignment horizontal="right"/>
      <protection hidden="1"/>
    </xf>
    <xf numFmtId="208" fontId="4" fillId="3" borderId="6" xfId="0" applyNumberFormat="1" applyFont="1" applyFill="1" applyBorder="1" applyAlignment="1" applyProtection="1">
      <alignment horizontal="right"/>
      <protection hidden="1"/>
    </xf>
    <xf numFmtId="225" fontId="0" fillId="2" borderId="6" xfId="0" applyNumberFormat="1" applyFill="1" applyBorder="1" applyAlignment="1" applyProtection="1">
      <alignment horizontal="right"/>
      <protection hidden="1"/>
    </xf>
    <xf numFmtId="168" fontId="0" fillId="3" borderId="6" xfId="0" applyNumberFormat="1" applyFill="1" applyBorder="1" applyAlignment="1" applyProtection="1">
      <alignment horizontal="right"/>
      <protection hidden="1"/>
    </xf>
    <xf numFmtId="226" fontId="4" fillId="2" borderId="6" xfId="0" applyNumberFormat="1" applyFont="1" applyFill="1" applyBorder="1" applyAlignment="1" applyProtection="1">
      <alignment horizontal="right"/>
      <protection hidden="1"/>
    </xf>
    <xf numFmtId="210" fontId="4" fillId="2" borderId="6" xfId="0" applyNumberFormat="1" applyFont="1" applyFill="1" applyBorder="1" applyAlignment="1" applyProtection="1">
      <alignment horizontal="right"/>
      <protection hidden="1"/>
    </xf>
    <xf numFmtId="227" fontId="0" fillId="2" borderId="6" xfId="0" applyNumberFormat="1" applyFill="1" applyBorder="1" applyProtection="1">
      <protection hidden="1"/>
    </xf>
    <xf numFmtId="228" fontId="4" fillId="3" borderId="6" xfId="0" applyNumberFormat="1" applyFont="1" applyFill="1" applyBorder="1" applyProtection="1">
      <protection hidden="1"/>
    </xf>
    <xf numFmtId="227" fontId="4" fillId="2" borderId="6" xfId="0" applyNumberFormat="1" applyFont="1" applyFill="1" applyBorder="1" applyAlignment="1" applyProtection="1">
      <alignment horizontal="right"/>
      <protection hidden="1"/>
    </xf>
    <xf numFmtId="229" fontId="4" fillId="2" borderId="6" xfId="0" applyNumberFormat="1" applyFont="1" applyFill="1" applyBorder="1" applyAlignment="1" applyProtection="1">
      <alignment horizontal="right"/>
      <protection hidden="1"/>
    </xf>
    <xf numFmtId="210" fontId="0" fillId="2" borderId="6" xfId="0" applyNumberFormat="1" applyFill="1" applyBorder="1" applyProtection="1">
      <protection hidden="1"/>
    </xf>
    <xf numFmtId="230" fontId="0" fillId="3" borderId="6" xfId="0" applyNumberFormat="1" applyFill="1" applyBorder="1" applyProtection="1">
      <protection hidden="1"/>
    </xf>
    <xf numFmtId="231" fontId="0" fillId="3" borderId="6" xfId="0" applyNumberFormat="1" applyFill="1" applyBorder="1" applyProtection="1">
      <protection hidden="1"/>
    </xf>
    <xf numFmtId="188" fontId="0" fillId="0" borderId="0" xfId="0" applyNumberFormat="1" applyFill="1" applyBorder="1" applyProtection="1">
      <protection hidden="1"/>
    </xf>
    <xf numFmtId="225" fontId="0" fillId="2" borderId="6" xfId="0" applyNumberFormat="1" applyFill="1" applyBorder="1" applyProtection="1">
      <protection hidden="1"/>
    </xf>
    <xf numFmtId="234" fontId="0" fillId="3" borderId="6" xfId="0" applyNumberFormat="1" applyFill="1" applyBorder="1" applyProtection="1">
      <protection hidden="1"/>
    </xf>
    <xf numFmtId="221" fontId="0" fillId="2" borderId="6" xfId="0" applyNumberFormat="1" applyFill="1" applyBorder="1" applyProtection="1">
      <protection hidden="1"/>
    </xf>
    <xf numFmtId="193" fontId="0" fillId="3" borderId="31" xfId="0" applyNumberFormat="1" applyFill="1" applyBorder="1" applyProtection="1">
      <protection hidden="1"/>
    </xf>
    <xf numFmtId="209" fontId="0" fillId="2" borderId="6" xfId="0" applyNumberFormat="1" applyFill="1" applyBorder="1" applyProtection="1">
      <protection hidden="1"/>
    </xf>
    <xf numFmtId="0" fontId="0" fillId="0" borderId="0" xfId="0" applyProtection="1">
      <protection hidden="1"/>
    </xf>
    <xf numFmtId="2" fontId="0" fillId="0" borderId="11" xfId="0" applyNumberFormat="1" applyFill="1" applyBorder="1" applyAlignment="1" applyProtection="1">
      <alignment horizontal="center"/>
      <protection hidden="1"/>
    </xf>
    <xf numFmtId="2" fontId="0" fillId="0" borderId="12" xfId="0" applyNumberFormat="1" applyFill="1" applyBorder="1" applyAlignment="1" applyProtection="1">
      <alignment horizontal="center"/>
      <protection hidden="1"/>
    </xf>
    <xf numFmtId="2" fontId="0" fillId="0" borderId="14" xfId="0" applyNumberFormat="1" applyFill="1" applyBorder="1" applyAlignment="1" applyProtection="1">
      <alignment horizontal="center"/>
      <protection hidden="1"/>
    </xf>
    <xf numFmtId="2" fontId="0" fillId="0" borderId="15" xfId="0" applyNumberFormat="1" applyFill="1" applyBorder="1" applyAlignment="1" applyProtection="1">
      <alignment horizontal="center"/>
      <protection hidden="1"/>
    </xf>
    <xf numFmtId="2" fontId="0" fillId="0" borderId="11" xfId="0" applyNumberFormat="1" applyBorder="1" applyAlignment="1" applyProtection="1">
      <alignment horizontal="center"/>
      <protection hidden="1"/>
    </xf>
    <xf numFmtId="2" fontId="0" fillId="0" borderId="12" xfId="0" applyNumberFormat="1" applyBorder="1" applyAlignment="1" applyProtection="1">
      <alignment horizontal="center"/>
      <protection hidden="1"/>
    </xf>
    <xf numFmtId="0" fontId="2" fillId="0" borderId="0" xfId="0" applyFont="1" applyBorder="1" applyAlignment="1" applyProtection="1">
      <alignment horizontal="center"/>
      <protection hidden="1"/>
    </xf>
    <xf numFmtId="0" fontId="2" fillId="0" borderId="24" xfId="0" applyFont="1" applyBorder="1" applyAlignment="1" applyProtection="1">
      <alignment horizontal="center" vertical="center"/>
      <protection hidden="1"/>
    </xf>
    <xf numFmtId="0" fontId="4" fillId="0" borderId="13" xfId="0" applyFont="1" applyFill="1" applyBorder="1" applyAlignment="1" applyProtection="1">
      <alignment horizontal="left"/>
      <protection hidden="1"/>
    </xf>
    <xf numFmtId="0" fontId="4" fillId="0" borderId="14" xfId="0" applyFont="1" applyFill="1" applyBorder="1" applyAlignment="1" applyProtection="1">
      <alignment horizontal="left"/>
      <protection hidden="1"/>
    </xf>
    <xf numFmtId="0" fontId="2" fillId="0" borderId="40" xfId="0" applyFont="1" applyFill="1" applyBorder="1" applyAlignment="1" applyProtection="1">
      <alignment horizontal="left"/>
      <protection hidden="1"/>
    </xf>
    <xf numFmtId="0" fontId="2" fillId="0" borderId="47" xfId="0" applyFont="1" applyFill="1" applyBorder="1" applyAlignment="1" applyProtection="1">
      <alignment horizontal="left"/>
      <protection hidden="1"/>
    </xf>
    <xf numFmtId="0" fontId="2" fillId="0" borderId="52" xfId="0" applyFont="1" applyFill="1" applyBorder="1" applyAlignment="1" applyProtection="1">
      <alignment horizontal="left"/>
      <protection hidden="1"/>
    </xf>
    <xf numFmtId="0" fontId="2" fillId="0" borderId="10" xfId="0" applyFont="1" applyFill="1" applyBorder="1" applyAlignment="1" applyProtection="1">
      <alignment horizontal="left"/>
      <protection hidden="1"/>
    </xf>
    <xf numFmtId="0" fontId="2" fillId="0" borderId="11" xfId="0" applyFont="1" applyFill="1" applyBorder="1" applyAlignment="1" applyProtection="1">
      <alignment horizontal="left"/>
      <protection hidden="1"/>
    </xf>
    <xf numFmtId="0" fontId="2" fillId="0" borderId="12" xfId="0" applyFont="1" applyFill="1" applyBorder="1" applyAlignment="1" applyProtection="1">
      <alignment horizontal="left"/>
      <protection hidden="1"/>
    </xf>
    <xf numFmtId="0" fontId="0" fillId="0" borderId="10" xfId="0" applyFill="1" applyBorder="1" applyAlignment="1" applyProtection="1">
      <alignment horizontal="left"/>
      <protection hidden="1"/>
    </xf>
    <xf numFmtId="0" fontId="0" fillId="0" borderId="11" xfId="0" applyFill="1" applyBorder="1" applyAlignment="1" applyProtection="1">
      <alignment horizontal="left"/>
      <protection hidden="1"/>
    </xf>
    <xf numFmtId="0" fontId="4" fillId="0" borderId="10" xfId="0" applyFont="1" applyFill="1" applyBorder="1" applyAlignment="1" applyProtection="1">
      <alignment horizontal="left"/>
      <protection hidden="1"/>
    </xf>
    <xf numFmtId="0" fontId="4" fillId="0" borderId="11" xfId="0" applyFont="1" applyFill="1" applyBorder="1" applyAlignment="1" applyProtection="1">
      <alignment horizontal="left"/>
      <protection hidden="1"/>
    </xf>
    <xf numFmtId="0" fontId="13" fillId="0" borderId="0" xfId="0" applyFont="1" applyFill="1" applyBorder="1" applyAlignment="1" applyProtection="1">
      <alignment horizontal="left"/>
      <protection hidden="1"/>
    </xf>
    <xf numFmtId="0" fontId="2" fillId="0" borderId="24" xfId="0" applyFont="1" applyBorder="1" applyAlignment="1" applyProtection="1">
      <alignment horizontal="center" wrapText="1"/>
      <protection hidden="1"/>
    </xf>
    <xf numFmtId="0" fontId="2" fillId="0" borderId="25" xfId="0" applyFont="1" applyBorder="1" applyAlignment="1" applyProtection="1">
      <alignment horizontal="center" wrapText="1"/>
      <protection hidden="1"/>
    </xf>
    <xf numFmtId="0" fontId="2" fillId="0" borderId="58" xfId="0" applyFont="1" applyBorder="1" applyAlignment="1" applyProtection="1">
      <alignment horizontal="center"/>
      <protection hidden="1"/>
    </xf>
    <xf numFmtId="0" fontId="2" fillId="0" borderId="59" xfId="0" applyFont="1" applyBorder="1" applyAlignment="1" applyProtection="1">
      <alignment horizontal="center"/>
      <protection hidden="1"/>
    </xf>
    <xf numFmtId="0" fontId="2" fillId="0" borderId="60" xfId="0" applyFont="1" applyBorder="1" applyAlignment="1" applyProtection="1">
      <alignment horizontal="center"/>
      <protection hidden="1"/>
    </xf>
    <xf numFmtId="0" fontId="2" fillId="0" borderId="61" xfId="0" applyFont="1" applyBorder="1" applyAlignment="1" applyProtection="1">
      <alignment horizontal="center"/>
      <protection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2" fillId="0" borderId="42" xfId="0" applyFont="1" applyBorder="1" applyAlignment="1" applyProtection="1">
      <alignment horizontal="center"/>
      <protection hidden="1"/>
    </xf>
    <xf numFmtId="0" fontId="2" fillId="0" borderId="52" xfId="0" applyFont="1" applyBorder="1" applyAlignment="1" applyProtection="1">
      <alignment horizontal="center"/>
      <protection hidden="1"/>
    </xf>
    <xf numFmtId="0" fontId="2" fillId="0" borderId="23" xfId="0" applyFont="1" applyBorder="1" applyAlignment="1" applyProtection="1">
      <alignment horizontal="left"/>
      <protection hidden="1"/>
    </xf>
    <xf numFmtId="0" fontId="2" fillId="0" borderId="24" xfId="0" applyFont="1" applyBorder="1" applyAlignment="1" applyProtection="1">
      <alignment horizontal="left"/>
      <protection hidden="1"/>
    </xf>
    <xf numFmtId="0" fontId="2" fillId="0" borderId="25" xfId="0" applyFont="1" applyBorder="1" applyAlignment="1" applyProtection="1">
      <alignment horizontal="left"/>
      <protection hidden="1"/>
    </xf>
    <xf numFmtId="0" fontId="2" fillId="0" borderId="21" xfId="0" applyFont="1" applyBorder="1" applyAlignment="1" applyProtection="1">
      <alignment horizontal="center" vertical="center" wrapText="1"/>
      <protection hidden="1"/>
    </xf>
    <xf numFmtId="184" fontId="0" fillId="0" borderId="53" xfId="0" applyNumberFormat="1" applyBorder="1" applyAlignment="1" applyProtection="1">
      <alignment horizontal="center"/>
      <protection hidden="1"/>
    </xf>
    <xf numFmtId="184" fontId="0" fillId="0" borderId="54" xfId="0" applyNumberFormat="1" applyBorder="1" applyAlignment="1" applyProtection="1">
      <alignment horizontal="center"/>
      <protection hidden="1"/>
    </xf>
    <xf numFmtId="0" fontId="2" fillId="0" borderId="55" xfId="0" applyFont="1" applyFill="1" applyBorder="1" applyAlignment="1" applyProtection="1">
      <alignment horizontal="center"/>
      <protection hidden="1"/>
    </xf>
    <xf numFmtId="0" fontId="2" fillId="0" borderId="56" xfId="0" applyFont="1" applyFill="1" applyBorder="1" applyAlignment="1" applyProtection="1">
      <alignment horizontal="center"/>
      <protection hidden="1"/>
    </xf>
    <xf numFmtId="0" fontId="2" fillId="0" borderId="57" xfId="0" applyFont="1" applyFill="1" applyBorder="1" applyAlignment="1" applyProtection="1">
      <alignment horizontal="center"/>
      <protection hidden="1"/>
    </xf>
    <xf numFmtId="0" fontId="0" fillId="0" borderId="46" xfId="0" applyFill="1" applyBorder="1" applyAlignment="1" applyProtection="1">
      <alignment horizontal="left"/>
      <protection hidden="1"/>
    </xf>
    <xf numFmtId="0" fontId="0" fillId="0" borderId="47" xfId="0" applyFill="1" applyBorder="1" applyAlignment="1" applyProtection="1">
      <alignment horizontal="left"/>
      <protection hidden="1"/>
    </xf>
    <xf numFmtId="0" fontId="0" fillId="0" borderId="41" xfId="0" applyFill="1" applyBorder="1" applyAlignment="1" applyProtection="1">
      <alignment horizontal="left"/>
      <protection hidden="1"/>
    </xf>
    <xf numFmtId="0" fontId="2" fillId="0" borderId="18" xfId="0" applyFont="1" applyBorder="1" applyAlignment="1" applyProtection="1">
      <alignment horizontal="center"/>
      <protection hidden="1"/>
    </xf>
    <xf numFmtId="0" fontId="2" fillId="0" borderId="39" xfId="0" applyFont="1" applyBorder="1" applyAlignment="1" applyProtection="1">
      <alignment horizontal="center"/>
      <protection hidden="1"/>
    </xf>
    <xf numFmtId="184" fontId="0" fillId="0" borderId="42" xfId="0" applyNumberFormat="1" applyBorder="1" applyAlignment="1" applyProtection="1">
      <alignment horizontal="center"/>
      <protection hidden="1"/>
    </xf>
    <xf numFmtId="184" fontId="0" fillId="0" borderId="51" xfId="0" applyNumberFormat="1" applyBorder="1" applyAlignment="1" applyProtection="1">
      <alignment horizontal="center"/>
      <protection hidden="1"/>
    </xf>
    <xf numFmtId="0" fontId="0" fillId="0" borderId="28" xfId="0" applyBorder="1" applyAlignment="1" applyProtection="1">
      <alignment horizontal="center"/>
      <protection hidden="1"/>
    </xf>
    <xf numFmtId="0" fontId="0" fillId="0" borderId="18" xfId="0" applyBorder="1" applyAlignment="1" applyProtection="1">
      <alignment horizontal="center"/>
      <protection hidden="1"/>
    </xf>
    <xf numFmtId="0" fontId="0" fillId="0" borderId="39" xfId="0" applyBorder="1" applyAlignment="1" applyProtection="1">
      <alignment horizontal="center"/>
      <protection hidden="1"/>
    </xf>
    <xf numFmtId="0" fontId="2" fillId="0" borderId="29" xfId="0" applyFont="1" applyFill="1" applyBorder="1" applyAlignment="1" applyProtection="1">
      <alignment horizontal="center"/>
      <protection hidden="1"/>
    </xf>
    <xf numFmtId="0" fontId="2" fillId="0" borderId="11" xfId="0" applyFont="1" applyFill="1" applyBorder="1" applyAlignment="1" applyProtection="1">
      <alignment horizontal="center"/>
      <protection hidden="1"/>
    </xf>
    <xf numFmtId="0" fontId="0" fillId="0" borderId="48" xfId="0" applyFill="1" applyBorder="1" applyAlignment="1" applyProtection="1">
      <alignment horizontal="left"/>
      <protection hidden="1"/>
    </xf>
    <xf numFmtId="0" fontId="0" fillId="0" borderId="49" xfId="0" applyFill="1" applyBorder="1" applyAlignment="1" applyProtection="1">
      <alignment horizontal="left"/>
      <protection hidden="1"/>
    </xf>
    <xf numFmtId="0" fontId="0" fillId="0" borderId="50" xfId="0" applyFill="1" applyBorder="1" applyAlignment="1" applyProtection="1">
      <alignment horizontal="left"/>
      <protection hidden="1"/>
    </xf>
    <xf numFmtId="2" fontId="0" fillId="0" borderId="26" xfId="0" applyNumberFormat="1" applyFill="1" applyBorder="1" applyAlignment="1" applyProtection="1">
      <alignment horizontal="center"/>
      <protection hidden="1"/>
    </xf>
    <xf numFmtId="0" fontId="2" fillId="0" borderId="36" xfId="0" applyFont="1" applyBorder="1" applyAlignment="1" applyProtection="1">
      <alignment horizontal="center"/>
      <protection hidden="1"/>
    </xf>
    <xf numFmtId="0" fontId="2" fillId="0" borderId="37" xfId="0" applyFont="1" applyBorder="1" applyAlignment="1" applyProtection="1">
      <alignment horizontal="center"/>
      <protection hidden="1"/>
    </xf>
    <xf numFmtId="0" fontId="2" fillId="0" borderId="38" xfId="0" applyFont="1" applyBorder="1" applyAlignment="1" applyProtection="1">
      <alignment horizontal="center"/>
      <protection hidden="1"/>
    </xf>
    <xf numFmtId="0" fontId="2" fillId="0" borderId="26" xfId="0" applyFont="1" applyFill="1" applyBorder="1" applyAlignment="1" applyProtection="1">
      <alignment horizontal="center"/>
      <protection hidden="1"/>
    </xf>
    <xf numFmtId="0" fontId="0" fillId="0" borderId="32" xfId="0" applyBorder="1" applyAlignment="1" applyProtection="1">
      <alignment horizontal="center"/>
      <protection hidden="1"/>
    </xf>
    <xf numFmtId="0" fontId="0" fillId="0" borderId="33" xfId="0" applyBorder="1" applyAlignment="1" applyProtection="1">
      <alignment horizontal="center"/>
      <protection hidden="1"/>
    </xf>
    <xf numFmtId="0" fontId="0" fillId="0" borderId="34" xfId="0" applyBorder="1" applyAlignment="1" applyProtection="1">
      <alignment horizontal="center"/>
      <protection hidden="1"/>
    </xf>
    <xf numFmtId="0" fontId="0" fillId="0" borderId="35" xfId="0" applyBorder="1" applyAlignment="1" applyProtection="1">
      <alignment horizontal="center"/>
      <protection hidden="1"/>
    </xf>
    <xf numFmtId="0" fontId="2" fillId="0" borderId="18" xfId="0" applyFont="1" applyFill="1" applyBorder="1" applyAlignment="1" applyProtection="1">
      <alignment horizontal="center"/>
      <protection hidden="1"/>
    </xf>
    <xf numFmtId="0" fontId="10" fillId="0" borderId="43" xfId="0" applyFont="1" applyBorder="1" applyAlignment="1" applyProtection="1">
      <alignment horizontal="center" vertical="center" wrapText="1"/>
      <protection hidden="1"/>
    </xf>
    <xf numFmtId="0" fontId="10" fillId="0" borderId="44" xfId="0" applyFont="1" applyBorder="1" applyAlignment="1" applyProtection="1">
      <alignment horizontal="center" vertical="center" wrapText="1"/>
      <protection hidden="1"/>
    </xf>
    <xf numFmtId="0" fontId="10" fillId="0" borderId="45" xfId="0" applyFont="1" applyBorder="1" applyAlignment="1" applyProtection="1">
      <alignment horizontal="center" vertical="center" wrapText="1"/>
      <protection hidden="1"/>
    </xf>
    <xf numFmtId="2" fontId="0" fillId="0" borderId="19" xfId="0" applyNumberFormat="1" applyFill="1" applyBorder="1" applyAlignment="1" applyProtection="1">
      <alignment horizontal="center"/>
      <protection hidden="1"/>
    </xf>
    <xf numFmtId="2" fontId="0" fillId="0" borderId="27" xfId="0" applyNumberFormat="1" applyFill="1" applyBorder="1" applyAlignment="1" applyProtection="1">
      <alignment horizontal="center"/>
      <protection hidden="1"/>
    </xf>
    <xf numFmtId="203" fontId="0" fillId="0" borderId="0" xfId="0" applyNumberFormat="1" applyBorder="1" applyAlignment="1" applyProtection="1">
      <alignment horizontal="left"/>
      <protection hidden="1"/>
    </xf>
    <xf numFmtId="204" fontId="0" fillId="0" borderId="0" xfId="0" applyNumberFormat="1" applyBorder="1" applyAlignment="1" applyProtection="1">
      <alignment horizontal="left"/>
      <protection hidden="1"/>
    </xf>
    <xf numFmtId="205" fontId="0" fillId="0" borderId="0" xfId="0" applyNumberFormat="1" applyBorder="1" applyAlignment="1" applyProtection="1">
      <alignment horizontal="left" wrapText="1"/>
      <protection hidden="1"/>
    </xf>
    <xf numFmtId="206" fontId="0" fillId="0" borderId="0" xfId="0" applyNumberFormat="1" applyBorder="1" applyAlignment="1" applyProtection="1">
      <alignment horizontal="left" wrapText="1"/>
      <protection hidden="1"/>
    </xf>
    <xf numFmtId="207" fontId="0" fillId="0" borderId="0" xfId="0" applyNumberFormat="1" applyBorder="1" applyAlignment="1" applyProtection="1">
      <alignment horizontal="left" wrapText="1"/>
      <protection hidden="1"/>
    </xf>
    <xf numFmtId="184" fontId="0" fillId="0" borderId="0" xfId="0" applyNumberFormat="1" applyBorder="1" applyAlignment="1" applyProtection="1">
      <alignment horizontal="left" wrapText="1"/>
      <protection hidden="1"/>
    </xf>
    <xf numFmtId="2" fontId="0" fillId="0" borderId="0" xfId="0" applyNumberFormat="1" applyBorder="1" applyAlignment="1" applyProtection="1">
      <alignment horizontal="left" wrapText="1"/>
      <protection hidden="1"/>
    </xf>
    <xf numFmtId="1" fontId="0" fillId="0" borderId="0" xfId="0" applyNumberFormat="1" applyBorder="1" applyAlignment="1" applyProtection="1">
      <alignment horizontal="left" wrapText="1"/>
      <protection hidden="1"/>
    </xf>
    <xf numFmtId="0" fontId="2" fillId="0" borderId="40" xfId="0" applyFont="1" applyBorder="1" applyAlignment="1" applyProtection="1">
      <alignment horizontal="center"/>
      <protection hidden="1"/>
    </xf>
    <xf numFmtId="0" fontId="2" fillId="0" borderId="41" xfId="0" applyFont="1" applyBorder="1" applyAlignment="1" applyProtection="1">
      <alignment horizontal="center"/>
      <protection hidden="1"/>
    </xf>
    <xf numFmtId="0" fontId="0" fillId="0" borderId="0" xfId="0" applyBorder="1" applyAlignment="1" applyProtection="1">
      <alignment horizontal="center"/>
      <protection hidden="1"/>
    </xf>
    <xf numFmtId="186" fontId="0" fillId="0" borderId="0" xfId="0" applyNumberFormat="1" applyBorder="1" applyAlignment="1" applyProtection="1">
      <alignment horizontal="left" wrapText="1"/>
      <protection hidden="1"/>
    </xf>
    <xf numFmtId="1" fontId="0" fillId="0" borderId="0" xfId="0" applyNumberFormat="1" applyFill="1" applyBorder="1" applyAlignment="1" applyProtection="1">
      <alignment horizontal="left" wrapText="1"/>
      <protection hidden="1"/>
    </xf>
    <xf numFmtId="0" fontId="2" fillId="0" borderId="61" xfId="0" applyFont="1" applyBorder="1" applyAlignment="1" applyProtection="1">
      <alignment horizontal="left"/>
      <protection hidden="1"/>
    </xf>
    <xf numFmtId="0" fontId="0" fillId="0" borderId="62" xfId="0" applyBorder="1" applyProtection="1">
      <protection hidden="1"/>
    </xf>
    <xf numFmtId="0" fontId="0" fillId="0" borderId="59" xfId="0" applyBorder="1" applyProtection="1">
      <protection hidden="1"/>
    </xf>
  </cellXfs>
  <cellStyles count="2">
    <cellStyle name="Normal" xfId="0" builtinId="0"/>
    <cellStyle name="Percent" xfId="1"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117" Type="http://schemas.openxmlformats.org/officeDocument/2006/relationships/image" Target="../media/image127.emf"/><Relationship Id="rId21" Type="http://schemas.openxmlformats.org/officeDocument/2006/relationships/image" Target="../media/image31.emf"/><Relationship Id="rId42" Type="http://schemas.openxmlformats.org/officeDocument/2006/relationships/image" Target="../media/image52.emf"/><Relationship Id="rId63" Type="http://schemas.openxmlformats.org/officeDocument/2006/relationships/image" Target="../media/image73.emf"/><Relationship Id="rId84" Type="http://schemas.openxmlformats.org/officeDocument/2006/relationships/image" Target="../media/image94.emf"/><Relationship Id="rId138" Type="http://schemas.openxmlformats.org/officeDocument/2006/relationships/image" Target="../media/image148.emf"/><Relationship Id="rId159" Type="http://schemas.openxmlformats.org/officeDocument/2006/relationships/image" Target="../media/image169.emf"/><Relationship Id="rId170" Type="http://schemas.openxmlformats.org/officeDocument/2006/relationships/image" Target="../media/image180.emf"/><Relationship Id="rId191" Type="http://schemas.openxmlformats.org/officeDocument/2006/relationships/image" Target="../media/image201.emf"/><Relationship Id="rId205" Type="http://schemas.openxmlformats.org/officeDocument/2006/relationships/image" Target="../media/image215.emf"/><Relationship Id="rId107" Type="http://schemas.openxmlformats.org/officeDocument/2006/relationships/image" Target="../media/image117.emf"/><Relationship Id="rId11" Type="http://schemas.openxmlformats.org/officeDocument/2006/relationships/image" Target="../media/image21.emf"/><Relationship Id="rId32" Type="http://schemas.openxmlformats.org/officeDocument/2006/relationships/image" Target="../media/image42.emf"/><Relationship Id="rId53" Type="http://schemas.openxmlformats.org/officeDocument/2006/relationships/image" Target="../media/image63.emf"/><Relationship Id="rId74" Type="http://schemas.openxmlformats.org/officeDocument/2006/relationships/image" Target="../media/image84.emf"/><Relationship Id="rId128" Type="http://schemas.openxmlformats.org/officeDocument/2006/relationships/image" Target="../media/image138.emf"/><Relationship Id="rId149" Type="http://schemas.openxmlformats.org/officeDocument/2006/relationships/image" Target="../media/image159.emf"/><Relationship Id="rId5" Type="http://schemas.openxmlformats.org/officeDocument/2006/relationships/image" Target="../media/image15.emf"/><Relationship Id="rId95" Type="http://schemas.openxmlformats.org/officeDocument/2006/relationships/image" Target="../media/image105.emf"/><Relationship Id="rId160" Type="http://schemas.openxmlformats.org/officeDocument/2006/relationships/image" Target="../media/image170.emf"/><Relationship Id="rId181" Type="http://schemas.openxmlformats.org/officeDocument/2006/relationships/image" Target="../media/image191.emf"/><Relationship Id="rId216" Type="http://schemas.openxmlformats.org/officeDocument/2006/relationships/image" Target="../media/image226.emf"/><Relationship Id="rId211" Type="http://schemas.openxmlformats.org/officeDocument/2006/relationships/image" Target="../media/image221.emf"/><Relationship Id="rId22" Type="http://schemas.openxmlformats.org/officeDocument/2006/relationships/image" Target="../media/image32.emf"/><Relationship Id="rId27" Type="http://schemas.openxmlformats.org/officeDocument/2006/relationships/image" Target="../media/image37.emf"/><Relationship Id="rId43" Type="http://schemas.openxmlformats.org/officeDocument/2006/relationships/image" Target="../media/image53.emf"/><Relationship Id="rId48" Type="http://schemas.openxmlformats.org/officeDocument/2006/relationships/image" Target="../media/image58.emf"/><Relationship Id="rId64" Type="http://schemas.openxmlformats.org/officeDocument/2006/relationships/image" Target="../media/image74.emf"/><Relationship Id="rId69" Type="http://schemas.openxmlformats.org/officeDocument/2006/relationships/image" Target="../media/image79.emf"/><Relationship Id="rId113" Type="http://schemas.openxmlformats.org/officeDocument/2006/relationships/image" Target="../media/image123.emf"/><Relationship Id="rId118" Type="http://schemas.openxmlformats.org/officeDocument/2006/relationships/image" Target="../media/image128.emf"/><Relationship Id="rId134" Type="http://schemas.openxmlformats.org/officeDocument/2006/relationships/image" Target="../media/image144.emf"/><Relationship Id="rId139" Type="http://schemas.openxmlformats.org/officeDocument/2006/relationships/image" Target="../media/image149.emf"/><Relationship Id="rId80" Type="http://schemas.openxmlformats.org/officeDocument/2006/relationships/image" Target="../media/image90.emf"/><Relationship Id="rId85" Type="http://schemas.openxmlformats.org/officeDocument/2006/relationships/image" Target="../media/image95.emf"/><Relationship Id="rId150" Type="http://schemas.openxmlformats.org/officeDocument/2006/relationships/image" Target="../media/image160.emf"/><Relationship Id="rId155" Type="http://schemas.openxmlformats.org/officeDocument/2006/relationships/image" Target="../media/image165.emf"/><Relationship Id="rId171" Type="http://schemas.openxmlformats.org/officeDocument/2006/relationships/image" Target="../media/image181.emf"/><Relationship Id="rId176" Type="http://schemas.openxmlformats.org/officeDocument/2006/relationships/image" Target="../media/image186.emf"/><Relationship Id="rId192" Type="http://schemas.openxmlformats.org/officeDocument/2006/relationships/image" Target="../media/image202.emf"/><Relationship Id="rId197" Type="http://schemas.openxmlformats.org/officeDocument/2006/relationships/image" Target="../media/image207.emf"/><Relationship Id="rId206" Type="http://schemas.openxmlformats.org/officeDocument/2006/relationships/image" Target="../media/image216.emf"/><Relationship Id="rId201" Type="http://schemas.openxmlformats.org/officeDocument/2006/relationships/image" Target="../media/image211.emf"/><Relationship Id="rId222" Type="http://schemas.openxmlformats.org/officeDocument/2006/relationships/image" Target="../media/image232.emf"/><Relationship Id="rId12" Type="http://schemas.openxmlformats.org/officeDocument/2006/relationships/image" Target="../media/image22.emf"/><Relationship Id="rId17" Type="http://schemas.openxmlformats.org/officeDocument/2006/relationships/image" Target="../media/image27.emf"/><Relationship Id="rId33" Type="http://schemas.openxmlformats.org/officeDocument/2006/relationships/image" Target="../media/image43.emf"/><Relationship Id="rId38" Type="http://schemas.openxmlformats.org/officeDocument/2006/relationships/image" Target="../media/image48.emf"/><Relationship Id="rId59" Type="http://schemas.openxmlformats.org/officeDocument/2006/relationships/image" Target="../media/image69.emf"/><Relationship Id="rId103" Type="http://schemas.openxmlformats.org/officeDocument/2006/relationships/image" Target="../media/image113.emf"/><Relationship Id="rId108" Type="http://schemas.openxmlformats.org/officeDocument/2006/relationships/image" Target="../media/image118.emf"/><Relationship Id="rId124" Type="http://schemas.openxmlformats.org/officeDocument/2006/relationships/image" Target="../media/image134.emf"/><Relationship Id="rId129" Type="http://schemas.openxmlformats.org/officeDocument/2006/relationships/image" Target="../media/image139.emf"/><Relationship Id="rId54" Type="http://schemas.openxmlformats.org/officeDocument/2006/relationships/image" Target="../media/image64.emf"/><Relationship Id="rId70" Type="http://schemas.openxmlformats.org/officeDocument/2006/relationships/image" Target="../media/image80.emf"/><Relationship Id="rId75" Type="http://schemas.openxmlformats.org/officeDocument/2006/relationships/image" Target="../media/image85.emf"/><Relationship Id="rId91" Type="http://schemas.openxmlformats.org/officeDocument/2006/relationships/image" Target="../media/image101.emf"/><Relationship Id="rId96" Type="http://schemas.openxmlformats.org/officeDocument/2006/relationships/image" Target="../media/image106.emf"/><Relationship Id="rId140" Type="http://schemas.openxmlformats.org/officeDocument/2006/relationships/image" Target="../media/image150.emf"/><Relationship Id="rId145" Type="http://schemas.openxmlformats.org/officeDocument/2006/relationships/image" Target="../media/image155.emf"/><Relationship Id="rId161" Type="http://schemas.openxmlformats.org/officeDocument/2006/relationships/image" Target="../media/image171.emf"/><Relationship Id="rId166" Type="http://schemas.openxmlformats.org/officeDocument/2006/relationships/image" Target="../media/image176.emf"/><Relationship Id="rId182" Type="http://schemas.openxmlformats.org/officeDocument/2006/relationships/image" Target="../media/image192.emf"/><Relationship Id="rId187" Type="http://schemas.openxmlformats.org/officeDocument/2006/relationships/image" Target="../media/image197.emf"/><Relationship Id="rId217" Type="http://schemas.openxmlformats.org/officeDocument/2006/relationships/image" Target="../media/image227.emf"/><Relationship Id="rId1" Type="http://schemas.openxmlformats.org/officeDocument/2006/relationships/image" Target="../media/image11.emf"/><Relationship Id="rId6" Type="http://schemas.openxmlformats.org/officeDocument/2006/relationships/image" Target="../media/image16.emf"/><Relationship Id="rId212" Type="http://schemas.openxmlformats.org/officeDocument/2006/relationships/image" Target="../media/image222.emf"/><Relationship Id="rId23" Type="http://schemas.openxmlformats.org/officeDocument/2006/relationships/image" Target="../media/image33.emf"/><Relationship Id="rId28" Type="http://schemas.openxmlformats.org/officeDocument/2006/relationships/image" Target="../media/image38.emf"/><Relationship Id="rId49" Type="http://schemas.openxmlformats.org/officeDocument/2006/relationships/image" Target="../media/image59.emf"/><Relationship Id="rId114" Type="http://schemas.openxmlformats.org/officeDocument/2006/relationships/image" Target="../media/image124.emf"/><Relationship Id="rId119" Type="http://schemas.openxmlformats.org/officeDocument/2006/relationships/image" Target="../media/image129.emf"/><Relationship Id="rId44" Type="http://schemas.openxmlformats.org/officeDocument/2006/relationships/image" Target="../media/image54.emf"/><Relationship Id="rId60" Type="http://schemas.openxmlformats.org/officeDocument/2006/relationships/image" Target="../media/image70.emf"/><Relationship Id="rId65" Type="http://schemas.openxmlformats.org/officeDocument/2006/relationships/image" Target="../media/image75.emf"/><Relationship Id="rId81" Type="http://schemas.openxmlformats.org/officeDocument/2006/relationships/image" Target="../media/image91.emf"/><Relationship Id="rId86" Type="http://schemas.openxmlformats.org/officeDocument/2006/relationships/image" Target="../media/image96.emf"/><Relationship Id="rId130" Type="http://schemas.openxmlformats.org/officeDocument/2006/relationships/image" Target="../media/image140.emf"/><Relationship Id="rId135" Type="http://schemas.openxmlformats.org/officeDocument/2006/relationships/image" Target="../media/image145.emf"/><Relationship Id="rId151" Type="http://schemas.openxmlformats.org/officeDocument/2006/relationships/image" Target="../media/image161.emf"/><Relationship Id="rId156" Type="http://schemas.openxmlformats.org/officeDocument/2006/relationships/image" Target="../media/image166.emf"/><Relationship Id="rId177" Type="http://schemas.openxmlformats.org/officeDocument/2006/relationships/image" Target="../media/image187.emf"/><Relationship Id="rId198" Type="http://schemas.openxmlformats.org/officeDocument/2006/relationships/image" Target="../media/image208.emf"/><Relationship Id="rId172" Type="http://schemas.openxmlformats.org/officeDocument/2006/relationships/image" Target="../media/image182.emf"/><Relationship Id="rId193" Type="http://schemas.openxmlformats.org/officeDocument/2006/relationships/image" Target="../media/image203.emf"/><Relationship Id="rId202" Type="http://schemas.openxmlformats.org/officeDocument/2006/relationships/image" Target="../media/image212.emf"/><Relationship Id="rId207" Type="http://schemas.openxmlformats.org/officeDocument/2006/relationships/image" Target="../media/image217.emf"/><Relationship Id="rId223" Type="http://schemas.openxmlformats.org/officeDocument/2006/relationships/image" Target="../media/image233.emf"/><Relationship Id="rId13" Type="http://schemas.openxmlformats.org/officeDocument/2006/relationships/image" Target="../media/image23.emf"/><Relationship Id="rId18" Type="http://schemas.openxmlformats.org/officeDocument/2006/relationships/image" Target="../media/image28.emf"/><Relationship Id="rId39" Type="http://schemas.openxmlformats.org/officeDocument/2006/relationships/image" Target="../media/image49.emf"/><Relationship Id="rId109" Type="http://schemas.openxmlformats.org/officeDocument/2006/relationships/image" Target="../media/image119.emf"/><Relationship Id="rId34" Type="http://schemas.openxmlformats.org/officeDocument/2006/relationships/image" Target="../media/image44.emf"/><Relationship Id="rId50" Type="http://schemas.openxmlformats.org/officeDocument/2006/relationships/image" Target="../media/image60.emf"/><Relationship Id="rId55" Type="http://schemas.openxmlformats.org/officeDocument/2006/relationships/image" Target="../media/image65.emf"/><Relationship Id="rId76" Type="http://schemas.openxmlformats.org/officeDocument/2006/relationships/image" Target="../media/image86.emf"/><Relationship Id="rId97" Type="http://schemas.openxmlformats.org/officeDocument/2006/relationships/image" Target="../media/image107.emf"/><Relationship Id="rId104" Type="http://schemas.openxmlformats.org/officeDocument/2006/relationships/image" Target="../media/image114.emf"/><Relationship Id="rId120" Type="http://schemas.openxmlformats.org/officeDocument/2006/relationships/image" Target="../media/image130.emf"/><Relationship Id="rId125" Type="http://schemas.openxmlformats.org/officeDocument/2006/relationships/image" Target="../media/image135.emf"/><Relationship Id="rId141" Type="http://schemas.openxmlformats.org/officeDocument/2006/relationships/image" Target="../media/image151.emf"/><Relationship Id="rId146" Type="http://schemas.openxmlformats.org/officeDocument/2006/relationships/image" Target="../media/image156.emf"/><Relationship Id="rId167" Type="http://schemas.openxmlformats.org/officeDocument/2006/relationships/image" Target="../media/image177.emf"/><Relationship Id="rId188" Type="http://schemas.openxmlformats.org/officeDocument/2006/relationships/image" Target="../media/image198.emf"/><Relationship Id="rId7" Type="http://schemas.openxmlformats.org/officeDocument/2006/relationships/image" Target="../media/image17.emf"/><Relationship Id="rId71" Type="http://schemas.openxmlformats.org/officeDocument/2006/relationships/image" Target="../media/image81.emf"/><Relationship Id="rId92" Type="http://schemas.openxmlformats.org/officeDocument/2006/relationships/image" Target="../media/image102.emf"/><Relationship Id="rId162" Type="http://schemas.openxmlformats.org/officeDocument/2006/relationships/image" Target="../media/image172.emf"/><Relationship Id="rId183" Type="http://schemas.openxmlformats.org/officeDocument/2006/relationships/image" Target="../media/image193.emf"/><Relationship Id="rId213" Type="http://schemas.openxmlformats.org/officeDocument/2006/relationships/image" Target="../media/image223.emf"/><Relationship Id="rId218" Type="http://schemas.openxmlformats.org/officeDocument/2006/relationships/image" Target="../media/image228.emf"/><Relationship Id="rId2" Type="http://schemas.openxmlformats.org/officeDocument/2006/relationships/image" Target="../media/image12.emf"/><Relationship Id="rId29" Type="http://schemas.openxmlformats.org/officeDocument/2006/relationships/image" Target="../media/image39.emf"/><Relationship Id="rId24" Type="http://schemas.openxmlformats.org/officeDocument/2006/relationships/image" Target="../media/image34.emf"/><Relationship Id="rId40" Type="http://schemas.openxmlformats.org/officeDocument/2006/relationships/image" Target="../media/image50.emf"/><Relationship Id="rId45" Type="http://schemas.openxmlformats.org/officeDocument/2006/relationships/image" Target="../media/image55.emf"/><Relationship Id="rId66" Type="http://schemas.openxmlformats.org/officeDocument/2006/relationships/image" Target="../media/image76.emf"/><Relationship Id="rId87" Type="http://schemas.openxmlformats.org/officeDocument/2006/relationships/image" Target="../media/image97.emf"/><Relationship Id="rId110" Type="http://schemas.openxmlformats.org/officeDocument/2006/relationships/image" Target="../media/image120.emf"/><Relationship Id="rId115" Type="http://schemas.openxmlformats.org/officeDocument/2006/relationships/image" Target="../media/image125.emf"/><Relationship Id="rId131" Type="http://schemas.openxmlformats.org/officeDocument/2006/relationships/image" Target="../media/image141.emf"/><Relationship Id="rId136" Type="http://schemas.openxmlformats.org/officeDocument/2006/relationships/image" Target="../media/image146.emf"/><Relationship Id="rId157" Type="http://schemas.openxmlformats.org/officeDocument/2006/relationships/image" Target="../media/image167.emf"/><Relationship Id="rId178" Type="http://schemas.openxmlformats.org/officeDocument/2006/relationships/image" Target="../media/image188.emf"/><Relationship Id="rId61" Type="http://schemas.openxmlformats.org/officeDocument/2006/relationships/image" Target="../media/image71.emf"/><Relationship Id="rId82" Type="http://schemas.openxmlformats.org/officeDocument/2006/relationships/image" Target="../media/image92.emf"/><Relationship Id="rId152" Type="http://schemas.openxmlformats.org/officeDocument/2006/relationships/image" Target="../media/image162.emf"/><Relationship Id="rId173" Type="http://schemas.openxmlformats.org/officeDocument/2006/relationships/image" Target="../media/image183.emf"/><Relationship Id="rId194" Type="http://schemas.openxmlformats.org/officeDocument/2006/relationships/image" Target="../media/image204.emf"/><Relationship Id="rId199" Type="http://schemas.openxmlformats.org/officeDocument/2006/relationships/image" Target="../media/image209.emf"/><Relationship Id="rId203" Type="http://schemas.openxmlformats.org/officeDocument/2006/relationships/image" Target="../media/image213.emf"/><Relationship Id="rId208" Type="http://schemas.openxmlformats.org/officeDocument/2006/relationships/image" Target="../media/image218.emf"/><Relationship Id="rId19" Type="http://schemas.openxmlformats.org/officeDocument/2006/relationships/image" Target="../media/image29.emf"/><Relationship Id="rId14" Type="http://schemas.openxmlformats.org/officeDocument/2006/relationships/image" Target="../media/image24.emf"/><Relationship Id="rId30" Type="http://schemas.openxmlformats.org/officeDocument/2006/relationships/image" Target="../media/image40.emf"/><Relationship Id="rId35" Type="http://schemas.openxmlformats.org/officeDocument/2006/relationships/image" Target="../media/image45.emf"/><Relationship Id="rId56" Type="http://schemas.openxmlformats.org/officeDocument/2006/relationships/image" Target="../media/image66.emf"/><Relationship Id="rId77" Type="http://schemas.openxmlformats.org/officeDocument/2006/relationships/image" Target="../media/image87.emf"/><Relationship Id="rId100" Type="http://schemas.openxmlformats.org/officeDocument/2006/relationships/image" Target="../media/image110.emf"/><Relationship Id="rId105" Type="http://schemas.openxmlformats.org/officeDocument/2006/relationships/image" Target="../media/image115.emf"/><Relationship Id="rId126" Type="http://schemas.openxmlformats.org/officeDocument/2006/relationships/image" Target="../media/image136.emf"/><Relationship Id="rId147" Type="http://schemas.openxmlformats.org/officeDocument/2006/relationships/image" Target="../media/image157.emf"/><Relationship Id="rId168" Type="http://schemas.openxmlformats.org/officeDocument/2006/relationships/image" Target="../media/image178.emf"/><Relationship Id="rId8" Type="http://schemas.openxmlformats.org/officeDocument/2006/relationships/image" Target="../media/image18.emf"/><Relationship Id="rId51" Type="http://schemas.openxmlformats.org/officeDocument/2006/relationships/image" Target="../media/image61.emf"/><Relationship Id="rId72" Type="http://schemas.openxmlformats.org/officeDocument/2006/relationships/image" Target="../media/image82.emf"/><Relationship Id="rId93" Type="http://schemas.openxmlformats.org/officeDocument/2006/relationships/image" Target="../media/image103.emf"/><Relationship Id="rId98" Type="http://schemas.openxmlformats.org/officeDocument/2006/relationships/image" Target="../media/image108.emf"/><Relationship Id="rId121" Type="http://schemas.openxmlformats.org/officeDocument/2006/relationships/image" Target="../media/image131.emf"/><Relationship Id="rId142" Type="http://schemas.openxmlformats.org/officeDocument/2006/relationships/image" Target="../media/image152.emf"/><Relationship Id="rId163" Type="http://schemas.openxmlformats.org/officeDocument/2006/relationships/image" Target="../media/image173.emf"/><Relationship Id="rId184" Type="http://schemas.openxmlformats.org/officeDocument/2006/relationships/image" Target="../media/image194.emf"/><Relationship Id="rId189" Type="http://schemas.openxmlformats.org/officeDocument/2006/relationships/image" Target="../media/image199.emf"/><Relationship Id="rId219" Type="http://schemas.openxmlformats.org/officeDocument/2006/relationships/image" Target="../media/image229.emf"/><Relationship Id="rId3" Type="http://schemas.openxmlformats.org/officeDocument/2006/relationships/image" Target="../media/image13.emf"/><Relationship Id="rId214" Type="http://schemas.openxmlformats.org/officeDocument/2006/relationships/image" Target="../media/image224.emf"/><Relationship Id="rId25" Type="http://schemas.openxmlformats.org/officeDocument/2006/relationships/image" Target="../media/image35.emf"/><Relationship Id="rId46" Type="http://schemas.openxmlformats.org/officeDocument/2006/relationships/image" Target="../media/image56.emf"/><Relationship Id="rId67" Type="http://schemas.openxmlformats.org/officeDocument/2006/relationships/image" Target="../media/image77.wmf"/><Relationship Id="rId116" Type="http://schemas.openxmlformats.org/officeDocument/2006/relationships/image" Target="../media/image126.emf"/><Relationship Id="rId137" Type="http://schemas.openxmlformats.org/officeDocument/2006/relationships/image" Target="../media/image147.emf"/><Relationship Id="rId158" Type="http://schemas.openxmlformats.org/officeDocument/2006/relationships/image" Target="../media/image168.emf"/><Relationship Id="rId20" Type="http://schemas.openxmlformats.org/officeDocument/2006/relationships/image" Target="../media/image30.emf"/><Relationship Id="rId41" Type="http://schemas.openxmlformats.org/officeDocument/2006/relationships/image" Target="../media/image51.emf"/><Relationship Id="rId62" Type="http://schemas.openxmlformats.org/officeDocument/2006/relationships/image" Target="../media/image72.emf"/><Relationship Id="rId83" Type="http://schemas.openxmlformats.org/officeDocument/2006/relationships/image" Target="../media/image93.emf"/><Relationship Id="rId88" Type="http://schemas.openxmlformats.org/officeDocument/2006/relationships/image" Target="../media/image98.emf"/><Relationship Id="rId111" Type="http://schemas.openxmlformats.org/officeDocument/2006/relationships/image" Target="../media/image121.emf"/><Relationship Id="rId132" Type="http://schemas.openxmlformats.org/officeDocument/2006/relationships/image" Target="../media/image142.emf"/><Relationship Id="rId153" Type="http://schemas.openxmlformats.org/officeDocument/2006/relationships/image" Target="../media/image163.emf"/><Relationship Id="rId174" Type="http://schemas.openxmlformats.org/officeDocument/2006/relationships/image" Target="../media/image184.emf"/><Relationship Id="rId179" Type="http://schemas.openxmlformats.org/officeDocument/2006/relationships/image" Target="../media/image189.emf"/><Relationship Id="rId195" Type="http://schemas.openxmlformats.org/officeDocument/2006/relationships/image" Target="../media/image205.emf"/><Relationship Id="rId209" Type="http://schemas.openxmlformats.org/officeDocument/2006/relationships/image" Target="../media/image219.emf"/><Relationship Id="rId190" Type="http://schemas.openxmlformats.org/officeDocument/2006/relationships/image" Target="../media/image200.emf"/><Relationship Id="rId204" Type="http://schemas.openxmlformats.org/officeDocument/2006/relationships/image" Target="../media/image214.emf"/><Relationship Id="rId220" Type="http://schemas.openxmlformats.org/officeDocument/2006/relationships/image" Target="../media/image230.emf"/><Relationship Id="rId15" Type="http://schemas.openxmlformats.org/officeDocument/2006/relationships/image" Target="../media/image25.emf"/><Relationship Id="rId36" Type="http://schemas.openxmlformats.org/officeDocument/2006/relationships/image" Target="../media/image46.emf"/><Relationship Id="rId57" Type="http://schemas.openxmlformats.org/officeDocument/2006/relationships/image" Target="../media/image67.emf"/><Relationship Id="rId106" Type="http://schemas.openxmlformats.org/officeDocument/2006/relationships/image" Target="../media/image116.emf"/><Relationship Id="rId127" Type="http://schemas.openxmlformats.org/officeDocument/2006/relationships/image" Target="../media/image137.emf"/><Relationship Id="rId10" Type="http://schemas.openxmlformats.org/officeDocument/2006/relationships/image" Target="../media/image20.emf"/><Relationship Id="rId31" Type="http://schemas.openxmlformats.org/officeDocument/2006/relationships/image" Target="../media/image41.emf"/><Relationship Id="rId52" Type="http://schemas.openxmlformats.org/officeDocument/2006/relationships/image" Target="../media/image62.emf"/><Relationship Id="rId73" Type="http://schemas.openxmlformats.org/officeDocument/2006/relationships/image" Target="../media/image83.emf"/><Relationship Id="rId78" Type="http://schemas.openxmlformats.org/officeDocument/2006/relationships/image" Target="../media/image88.emf"/><Relationship Id="rId94" Type="http://schemas.openxmlformats.org/officeDocument/2006/relationships/image" Target="../media/image104.emf"/><Relationship Id="rId99" Type="http://schemas.openxmlformats.org/officeDocument/2006/relationships/image" Target="../media/image109.emf"/><Relationship Id="rId101" Type="http://schemas.openxmlformats.org/officeDocument/2006/relationships/image" Target="../media/image111.emf"/><Relationship Id="rId122" Type="http://schemas.openxmlformats.org/officeDocument/2006/relationships/image" Target="../media/image132.emf"/><Relationship Id="rId143" Type="http://schemas.openxmlformats.org/officeDocument/2006/relationships/image" Target="../media/image153.emf"/><Relationship Id="rId148" Type="http://schemas.openxmlformats.org/officeDocument/2006/relationships/image" Target="../media/image158.emf"/><Relationship Id="rId164" Type="http://schemas.openxmlformats.org/officeDocument/2006/relationships/image" Target="../media/image174.emf"/><Relationship Id="rId169" Type="http://schemas.openxmlformats.org/officeDocument/2006/relationships/image" Target="../media/image179.emf"/><Relationship Id="rId185" Type="http://schemas.openxmlformats.org/officeDocument/2006/relationships/image" Target="../media/image195.emf"/><Relationship Id="rId4" Type="http://schemas.openxmlformats.org/officeDocument/2006/relationships/image" Target="../media/image14.emf"/><Relationship Id="rId9" Type="http://schemas.openxmlformats.org/officeDocument/2006/relationships/image" Target="../media/image19.emf"/><Relationship Id="rId180" Type="http://schemas.openxmlformats.org/officeDocument/2006/relationships/image" Target="../media/image190.emf"/><Relationship Id="rId210" Type="http://schemas.openxmlformats.org/officeDocument/2006/relationships/image" Target="../media/image220.emf"/><Relationship Id="rId215" Type="http://schemas.openxmlformats.org/officeDocument/2006/relationships/image" Target="../media/image225.emf"/><Relationship Id="rId26" Type="http://schemas.openxmlformats.org/officeDocument/2006/relationships/image" Target="../media/image36.emf"/><Relationship Id="rId47" Type="http://schemas.openxmlformats.org/officeDocument/2006/relationships/image" Target="../media/image57.emf"/><Relationship Id="rId68" Type="http://schemas.openxmlformats.org/officeDocument/2006/relationships/image" Target="../media/image78.emf"/><Relationship Id="rId89" Type="http://schemas.openxmlformats.org/officeDocument/2006/relationships/image" Target="../media/image99.emf"/><Relationship Id="rId112" Type="http://schemas.openxmlformats.org/officeDocument/2006/relationships/image" Target="../media/image122.emf"/><Relationship Id="rId133" Type="http://schemas.openxmlformats.org/officeDocument/2006/relationships/image" Target="../media/image143.emf"/><Relationship Id="rId154" Type="http://schemas.openxmlformats.org/officeDocument/2006/relationships/image" Target="../media/image164.emf"/><Relationship Id="rId175" Type="http://schemas.openxmlformats.org/officeDocument/2006/relationships/image" Target="../media/image185.emf"/><Relationship Id="rId196" Type="http://schemas.openxmlformats.org/officeDocument/2006/relationships/image" Target="../media/image206.emf"/><Relationship Id="rId200" Type="http://schemas.openxmlformats.org/officeDocument/2006/relationships/image" Target="../media/image210.emf"/><Relationship Id="rId16" Type="http://schemas.openxmlformats.org/officeDocument/2006/relationships/image" Target="../media/image26.emf"/><Relationship Id="rId221" Type="http://schemas.openxmlformats.org/officeDocument/2006/relationships/image" Target="../media/image231.emf"/><Relationship Id="rId37" Type="http://schemas.openxmlformats.org/officeDocument/2006/relationships/image" Target="../media/image47.emf"/><Relationship Id="rId58" Type="http://schemas.openxmlformats.org/officeDocument/2006/relationships/image" Target="../media/image68.emf"/><Relationship Id="rId79" Type="http://schemas.openxmlformats.org/officeDocument/2006/relationships/image" Target="../media/image89.emf"/><Relationship Id="rId102" Type="http://schemas.openxmlformats.org/officeDocument/2006/relationships/image" Target="../media/image112.emf"/><Relationship Id="rId123" Type="http://schemas.openxmlformats.org/officeDocument/2006/relationships/image" Target="../media/image133.emf"/><Relationship Id="rId144" Type="http://schemas.openxmlformats.org/officeDocument/2006/relationships/image" Target="../media/image154.emf"/><Relationship Id="rId90" Type="http://schemas.openxmlformats.org/officeDocument/2006/relationships/image" Target="../media/image100.emf"/><Relationship Id="rId165" Type="http://schemas.openxmlformats.org/officeDocument/2006/relationships/image" Target="../media/image175.emf"/><Relationship Id="rId186" Type="http://schemas.openxmlformats.org/officeDocument/2006/relationships/image" Target="../media/image196.emf"/></Relationships>
</file>

<file path=xl/drawings/_rels/vmlDrawing2.vml.rels><?xml version="1.0" encoding="UTF-8" standalone="yes"?>
<Relationships xmlns="http://schemas.openxmlformats.org/package/2006/relationships"><Relationship Id="rId117" Type="http://schemas.openxmlformats.org/officeDocument/2006/relationships/image" Target="../media/image130.emf"/><Relationship Id="rId21" Type="http://schemas.openxmlformats.org/officeDocument/2006/relationships/image" Target="../media/image31.emf"/><Relationship Id="rId42" Type="http://schemas.openxmlformats.org/officeDocument/2006/relationships/image" Target="../media/image55.emf"/><Relationship Id="rId63" Type="http://schemas.openxmlformats.org/officeDocument/2006/relationships/image" Target="../media/image76.emf"/><Relationship Id="rId84" Type="http://schemas.openxmlformats.org/officeDocument/2006/relationships/image" Target="../media/image97.emf"/><Relationship Id="rId138" Type="http://schemas.openxmlformats.org/officeDocument/2006/relationships/image" Target="../media/image150.emf"/><Relationship Id="rId159" Type="http://schemas.openxmlformats.org/officeDocument/2006/relationships/image" Target="../media/image171.emf"/><Relationship Id="rId170" Type="http://schemas.openxmlformats.org/officeDocument/2006/relationships/image" Target="../media/image183.emf"/><Relationship Id="rId191" Type="http://schemas.openxmlformats.org/officeDocument/2006/relationships/image" Target="../media/image212.emf"/><Relationship Id="rId205" Type="http://schemas.openxmlformats.org/officeDocument/2006/relationships/image" Target="../media/image187.emf"/><Relationship Id="rId107" Type="http://schemas.openxmlformats.org/officeDocument/2006/relationships/image" Target="../media/image120.emf"/><Relationship Id="rId11" Type="http://schemas.openxmlformats.org/officeDocument/2006/relationships/image" Target="../media/image21.emf"/><Relationship Id="rId32" Type="http://schemas.openxmlformats.org/officeDocument/2006/relationships/image" Target="../media/image44.emf"/><Relationship Id="rId53" Type="http://schemas.openxmlformats.org/officeDocument/2006/relationships/image" Target="../media/image66.emf"/><Relationship Id="rId74" Type="http://schemas.openxmlformats.org/officeDocument/2006/relationships/image" Target="../media/image87.emf"/><Relationship Id="rId128" Type="http://schemas.openxmlformats.org/officeDocument/2006/relationships/image" Target="../media/image140.emf"/><Relationship Id="rId149" Type="http://schemas.openxmlformats.org/officeDocument/2006/relationships/image" Target="../media/image161.emf"/><Relationship Id="rId5" Type="http://schemas.openxmlformats.org/officeDocument/2006/relationships/image" Target="../media/image15.emf"/><Relationship Id="rId95" Type="http://schemas.openxmlformats.org/officeDocument/2006/relationships/image" Target="../media/image108.emf"/><Relationship Id="rId160" Type="http://schemas.openxmlformats.org/officeDocument/2006/relationships/image" Target="../media/image172.emf"/><Relationship Id="rId181" Type="http://schemas.openxmlformats.org/officeDocument/2006/relationships/image" Target="../media/image202.emf"/><Relationship Id="rId216" Type="http://schemas.openxmlformats.org/officeDocument/2006/relationships/image" Target="../media/image174.emf"/><Relationship Id="rId211" Type="http://schemas.openxmlformats.org/officeDocument/2006/relationships/image" Target="../media/image193.emf"/><Relationship Id="rId22" Type="http://schemas.openxmlformats.org/officeDocument/2006/relationships/image" Target="../media/image32.emf"/><Relationship Id="rId27" Type="http://schemas.openxmlformats.org/officeDocument/2006/relationships/image" Target="../media/image37.emf"/><Relationship Id="rId43" Type="http://schemas.openxmlformats.org/officeDocument/2006/relationships/image" Target="../media/image56.emf"/><Relationship Id="rId48" Type="http://schemas.openxmlformats.org/officeDocument/2006/relationships/image" Target="../media/image61.emf"/><Relationship Id="rId64" Type="http://schemas.openxmlformats.org/officeDocument/2006/relationships/image" Target="../media/image77.wmf"/><Relationship Id="rId69" Type="http://schemas.openxmlformats.org/officeDocument/2006/relationships/image" Target="../media/image82.emf"/><Relationship Id="rId113" Type="http://schemas.openxmlformats.org/officeDocument/2006/relationships/image" Target="../media/image126.emf"/><Relationship Id="rId118" Type="http://schemas.openxmlformats.org/officeDocument/2006/relationships/image" Target="../media/image131.emf"/><Relationship Id="rId134" Type="http://schemas.openxmlformats.org/officeDocument/2006/relationships/image" Target="../media/image146.emf"/><Relationship Id="rId139" Type="http://schemas.openxmlformats.org/officeDocument/2006/relationships/image" Target="../media/image151.emf"/><Relationship Id="rId80" Type="http://schemas.openxmlformats.org/officeDocument/2006/relationships/image" Target="../media/image93.emf"/><Relationship Id="rId85" Type="http://schemas.openxmlformats.org/officeDocument/2006/relationships/image" Target="../media/image98.emf"/><Relationship Id="rId150" Type="http://schemas.openxmlformats.org/officeDocument/2006/relationships/image" Target="../media/image162.emf"/><Relationship Id="rId155" Type="http://schemas.openxmlformats.org/officeDocument/2006/relationships/image" Target="../media/image167.emf"/><Relationship Id="rId171" Type="http://schemas.openxmlformats.org/officeDocument/2006/relationships/image" Target="../media/image184.emf"/><Relationship Id="rId176" Type="http://schemas.openxmlformats.org/officeDocument/2006/relationships/image" Target="../media/image196.emf"/><Relationship Id="rId192" Type="http://schemas.openxmlformats.org/officeDocument/2006/relationships/image" Target="../media/image213.emf"/><Relationship Id="rId197" Type="http://schemas.openxmlformats.org/officeDocument/2006/relationships/image" Target="../media/image218.emf"/><Relationship Id="rId206" Type="http://schemas.openxmlformats.org/officeDocument/2006/relationships/image" Target="../media/image188.emf"/><Relationship Id="rId201" Type="http://schemas.openxmlformats.org/officeDocument/2006/relationships/image" Target="../media/image222.emf"/><Relationship Id="rId222" Type="http://schemas.openxmlformats.org/officeDocument/2006/relationships/image" Target="../media/image232.emf"/><Relationship Id="rId12" Type="http://schemas.openxmlformats.org/officeDocument/2006/relationships/image" Target="../media/image22.emf"/><Relationship Id="rId17" Type="http://schemas.openxmlformats.org/officeDocument/2006/relationships/image" Target="../media/image27.emf"/><Relationship Id="rId33" Type="http://schemas.openxmlformats.org/officeDocument/2006/relationships/image" Target="../media/image45.emf"/><Relationship Id="rId38" Type="http://schemas.openxmlformats.org/officeDocument/2006/relationships/image" Target="../media/image50.emf"/><Relationship Id="rId59" Type="http://schemas.openxmlformats.org/officeDocument/2006/relationships/image" Target="../media/image72.emf"/><Relationship Id="rId103" Type="http://schemas.openxmlformats.org/officeDocument/2006/relationships/image" Target="../media/image116.emf"/><Relationship Id="rId108" Type="http://schemas.openxmlformats.org/officeDocument/2006/relationships/image" Target="../media/image121.emf"/><Relationship Id="rId124" Type="http://schemas.openxmlformats.org/officeDocument/2006/relationships/image" Target="../media/image137.emf"/><Relationship Id="rId129" Type="http://schemas.openxmlformats.org/officeDocument/2006/relationships/image" Target="../media/image141.emf"/><Relationship Id="rId54" Type="http://schemas.openxmlformats.org/officeDocument/2006/relationships/image" Target="../media/image67.emf"/><Relationship Id="rId70" Type="http://schemas.openxmlformats.org/officeDocument/2006/relationships/image" Target="../media/image83.emf"/><Relationship Id="rId75" Type="http://schemas.openxmlformats.org/officeDocument/2006/relationships/image" Target="../media/image88.emf"/><Relationship Id="rId91" Type="http://schemas.openxmlformats.org/officeDocument/2006/relationships/image" Target="../media/image104.emf"/><Relationship Id="rId96" Type="http://schemas.openxmlformats.org/officeDocument/2006/relationships/image" Target="../media/image109.emf"/><Relationship Id="rId140" Type="http://schemas.openxmlformats.org/officeDocument/2006/relationships/image" Target="../media/image152.emf"/><Relationship Id="rId145" Type="http://schemas.openxmlformats.org/officeDocument/2006/relationships/image" Target="../media/image157.emf"/><Relationship Id="rId161" Type="http://schemas.openxmlformats.org/officeDocument/2006/relationships/image" Target="../media/image173.emf"/><Relationship Id="rId166" Type="http://schemas.openxmlformats.org/officeDocument/2006/relationships/image" Target="../media/image179.emf"/><Relationship Id="rId182" Type="http://schemas.openxmlformats.org/officeDocument/2006/relationships/image" Target="../media/image203.emf"/><Relationship Id="rId187" Type="http://schemas.openxmlformats.org/officeDocument/2006/relationships/image" Target="../media/image208.emf"/><Relationship Id="rId217" Type="http://schemas.openxmlformats.org/officeDocument/2006/relationships/image" Target="../media/image200.emf"/><Relationship Id="rId1" Type="http://schemas.openxmlformats.org/officeDocument/2006/relationships/image" Target="../media/image11.emf"/><Relationship Id="rId6" Type="http://schemas.openxmlformats.org/officeDocument/2006/relationships/image" Target="../media/image16.emf"/><Relationship Id="rId212" Type="http://schemas.openxmlformats.org/officeDocument/2006/relationships/image" Target="../media/image234.emf"/><Relationship Id="rId23" Type="http://schemas.openxmlformats.org/officeDocument/2006/relationships/image" Target="../media/image33.emf"/><Relationship Id="rId28" Type="http://schemas.openxmlformats.org/officeDocument/2006/relationships/image" Target="../media/image38.emf"/><Relationship Id="rId49" Type="http://schemas.openxmlformats.org/officeDocument/2006/relationships/image" Target="../media/image62.emf"/><Relationship Id="rId114" Type="http://schemas.openxmlformats.org/officeDocument/2006/relationships/image" Target="../media/image127.emf"/><Relationship Id="rId119" Type="http://schemas.openxmlformats.org/officeDocument/2006/relationships/image" Target="../media/image132.emf"/><Relationship Id="rId44" Type="http://schemas.openxmlformats.org/officeDocument/2006/relationships/image" Target="../media/image57.emf"/><Relationship Id="rId60" Type="http://schemas.openxmlformats.org/officeDocument/2006/relationships/image" Target="../media/image73.emf"/><Relationship Id="rId65" Type="http://schemas.openxmlformats.org/officeDocument/2006/relationships/image" Target="../media/image78.emf"/><Relationship Id="rId81" Type="http://schemas.openxmlformats.org/officeDocument/2006/relationships/image" Target="../media/image94.emf"/><Relationship Id="rId86" Type="http://schemas.openxmlformats.org/officeDocument/2006/relationships/image" Target="../media/image99.emf"/><Relationship Id="rId130" Type="http://schemas.openxmlformats.org/officeDocument/2006/relationships/image" Target="../media/image142.emf"/><Relationship Id="rId135" Type="http://schemas.openxmlformats.org/officeDocument/2006/relationships/image" Target="../media/image147.emf"/><Relationship Id="rId151" Type="http://schemas.openxmlformats.org/officeDocument/2006/relationships/image" Target="../media/image163.emf"/><Relationship Id="rId156" Type="http://schemas.openxmlformats.org/officeDocument/2006/relationships/image" Target="../media/image168.emf"/><Relationship Id="rId177" Type="http://schemas.openxmlformats.org/officeDocument/2006/relationships/image" Target="../media/image197.emf"/><Relationship Id="rId198" Type="http://schemas.openxmlformats.org/officeDocument/2006/relationships/image" Target="../media/image219.emf"/><Relationship Id="rId172" Type="http://schemas.openxmlformats.org/officeDocument/2006/relationships/image" Target="../media/image185.emf"/><Relationship Id="rId193" Type="http://schemas.openxmlformats.org/officeDocument/2006/relationships/image" Target="../media/image214.emf"/><Relationship Id="rId202" Type="http://schemas.openxmlformats.org/officeDocument/2006/relationships/image" Target="../media/image223.emf"/><Relationship Id="rId207" Type="http://schemas.openxmlformats.org/officeDocument/2006/relationships/image" Target="../media/image189.emf"/><Relationship Id="rId223" Type="http://schemas.openxmlformats.org/officeDocument/2006/relationships/image" Target="../media/image233.emf"/><Relationship Id="rId13" Type="http://schemas.openxmlformats.org/officeDocument/2006/relationships/image" Target="../media/image23.emf"/><Relationship Id="rId18" Type="http://schemas.openxmlformats.org/officeDocument/2006/relationships/image" Target="../media/image28.emf"/><Relationship Id="rId39" Type="http://schemas.openxmlformats.org/officeDocument/2006/relationships/image" Target="../media/image51.emf"/><Relationship Id="rId109" Type="http://schemas.openxmlformats.org/officeDocument/2006/relationships/image" Target="../media/image122.emf"/><Relationship Id="rId34" Type="http://schemas.openxmlformats.org/officeDocument/2006/relationships/image" Target="../media/image46.emf"/><Relationship Id="rId50" Type="http://schemas.openxmlformats.org/officeDocument/2006/relationships/image" Target="../media/image63.emf"/><Relationship Id="rId55" Type="http://schemas.openxmlformats.org/officeDocument/2006/relationships/image" Target="../media/image68.emf"/><Relationship Id="rId76" Type="http://schemas.openxmlformats.org/officeDocument/2006/relationships/image" Target="../media/image89.emf"/><Relationship Id="rId97" Type="http://schemas.openxmlformats.org/officeDocument/2006/relationships/image" Target="../media/image110.emf"/><Relationship Id="rId104" Type="http://schemas.openxmlformats.org/officeDocument/2006/relationships/image" Target="../media/image117.emf"/><Relationship Id="rId120" Type="http://schemas.openxmlformats.org/officeDocument/2006/relationships/image" Target="../media/image133.emf"/><Relationship Id="rId125" Type="http://schemas.openxmlformats.org/officeDocument/2006/relationships/image" Target="../media/image138.emf"/><Relationship Id="rId141" Type="http://schemas.openxmlformats.org/officeDocument/2006/relationships/image" Target="../media/image153.emf"/><Relationship Id="rId146" Type="http://schemas.openxmlformats.org/officeDocument/2006/relationships/image" Target="../media/image158.emf"/><Relationship Id="rId167" Type="http://schemas.openxmlformats.org/officeDocument/2006/relationships/image" Target="../media/image180.emf"/><Relationship Id="rId188" Type="http://schemas.openxmlformats.org/officeDocument/2006/relationships/image" Target="../media/image209.emf"/><Relationship Id="rId7" Type="http://schemas.openxmlformats.org/officeDocument/2006/relationships/image" Target="../media/image17.emf"/><Relationship Id="rId71" Type="http://schemas.openxmlformats.org/officeDocument/2006/relationships/image" Target="../media/image84.emf"/><Relationship Id="rId92" Type="http://schemas.openxmlformats.org/officeDocument/2006/relationships/image" Target="../media/image105.emf"/><Relationship Id="rId162" Type="http://schemas.openxmlformats.org/officeDocument/2006/relationships/image" Target="../media/image175.emf"/><Relationship Id="rId183" Type="http://schemas.openxmlformats.org/officeDocument/2006/relationships/image" Target="../media/image204.emf"/><Relationship Id="rId213" Type="http://schemas.openxmlformats.org/officeDocument/2006/relationships/image" Target="../media/image235.emf"/><Relationship Id="rId218" Type="http://schemas.openxmlformats.org/officeDocument/2006/relationships/image" Target="../media/image227.emf"/><Relationship Id="rId2" Type="http://schemas.openxmlformats.org/officeDocument/2006/relationships/image" Target="../media/image12.emf"/><Relationship Id="rId29" Type="http://schemas.openxmlformats.org/officeDocument/2006/relationships/image" Target="../media/image39.emf"/><Relationship Id="rId24" Type="http://schemas.openxmlformats.org/officeDocument/2006/relationships/image" Target="../media/image34.emf"/><Relationship Id="rId40" Type="http://schemas.openxmlformats.org/officeDocument/2006/relationships/image" Target="../media/image52.emf"/><Relationship Id="rId45" Type="http://schemas.openxmlformats.org/officeDocument/2006/relationships/image" Target="../media/image58.emf"/><Relationship Id="rId66" Type="http://schemas.openxmlformats.org/officeDocument/2006/relationships/image" Target="../media/image79.emf"/><Relationship Id="rId87" Type="http://schemas.openxmlformats.org/officeDocument/2006/relationships/image" Target="../media/image100.emf"/><Relationship Id="rId110" Type="http://schemas.openxmlformats.org/officeDocument/2006/relationships/image" Target="../media/image123.emf"/><Relationship Id="rId115" Type="http://schemas.openxmlformats.org/officeDocument/2006/relationships/image" Target="../media/image128.emf"/><Relationship Id="rId131" Type="http://schemas.openxmlformats.org/officeDocument/2006/relationships/image" Target="../media/image143.emf"/><Relationship Id="rId136" Type="http://schemas.openxmlformats.org/officeDocument/2006/relationships/image" Target="../media/image148.emf"/><Relationship Id="rId157" Type="http://schemas.openxmlformats.org/officeDocument/2006/relationships/image" Target="../media/image169.emf"/><Relationship Id="rId178" Type="http://schemas.openxmlformats.org/officeDocument/2006/relationships/image" Target="../media/image198.emf"/><Relationship Id="rId61" Type="http://schemas.openxmlformats.org/officeDocument/2006/relationships/image" Target="../media/image74.emf"/><Relationship Id="rId82" Type="http://schemas.openxmlformats.org/officeDocument/2006/relationships/image" Target="../media/image95.emf"/><Relationship Id="rId152" Type="http://schemas.openxmlformats.org/officeDocument/2006/relationships/image" Target="../media/image164.emf"/><Relationship Id="rId173" Type="http://schemas.openxmlformats.org/officeDocument/2006/relationships/image" Target="../media/image186.emf"/><Relationship Id="rId194" Type="http://schemas.openxmlformats.org/officeDocument/2006/relationships/image" Target="../media/image215.emf"/><Relationship Id="rId199" Type="http://schemas.openxmlformats.org/officeDocument/2006/relationships/image" Target="../media/image220.emf"/><Relationship Id="rId203" Type="http://schemas.openxmlformats.org/officeDocument/2006/relationships/image" Target="../media/image224.emf"/><Relationship Id="rId208" Type="http://schemas.openxmlformats.org/officeDocument/2006/relationships/image" Target="../media/image190.emf"/><Relationship Id="rId19" Type="http://schemas.openxmlformats.org/officeDocument/2006/relationships/image" Target="../media/image29.emf"/><Relationship Id="rId14" Type="http://schemas.openxmlformats.org/officeDocument/2006/relationships/image" Target="../media/image24.emf"/><Relationship Id="rId30" Type="http://schemas.openxmlformats.org/officeDocument/2006/relationships/image" Target="../media/image40.emf"/><Relationship Id="rId35" Type="http://schemas.openxmlformats.org/officeDocument/2006/relationships/image" Target="../media/image47.emf"/><Relationship Id="rId56" Type="http://schemas.openxmlformats.org/officeDocument/2006/relationships/image" Target="../media/image69.emf"/><Relationship Id="rId77" Type="http://schemas.openxmlformats.org/officeDocument/2006/relationships/image" Target="../media/image90.emf"/><Relationship Id="rId100" Type="http://schemas.openxmlformats.org/officeDocument/2006/relationships/image" Target="../media/image113.emf"/><Relationship Id="rId105" Type="http://schemas.openxmlformats.org/officeDocument/2006/relationships/image" Target="../media/image118.emf"/><Relationship Id="rId126" Type="http://schemas.openxmlformats.org/officeDocument/2006/relationships/image" Target="../media/image229.emf"/><Relationship Id="rId147" Type="http://schemas.openxmlformats.org/officeDocument/2006/relationships/image" Target="../media/image159.emf"/><Relationship Id="rId168" Type="http://schemas.openxmlformats.org/officeDocument/2006/relationships/image" Target="../media/image181.emf"/><Relationship Id="rId8" Type="http://schemas.openxmlformats.org/officeDocument/2006/relationships/image" Target="../media/image18.emf"/><Relationship Id="rId51" Type="http://schemas.openxmlformats.org/officeDocument/2006/relationships/image" Target="../media/image64.emf"/><Relationship Id="rId72" Type="http://schemas.openxmlformats.org/officeDocument/2006/relationships/image" Target="../media/image85.emf"/><Relationship Id="rId93" Type="http://schemas.openxmlformats.org/officeDocument/2006/relationships/image" Target="../media/image106.emf"/><Relationship Id="rId98" Type="http://schemas.openxmlformats.org/officeDocument/2006/relationships/image" Target="../media/image111.emf"/><Relationship Id="rId121" Type="http://schemas.openxmlformats.org/officeDocument/2006/relationships/image" Target="../media/image134.emf"/><Relationship Id="rId142" Type="http://schemas.openxmlformats.org/officeDocument/2006/relationships/image" Target="../media/image154.emf"/><Relationship Id="rId163" Type="http://schemas.openxmlformats.org/officeDocument/2006/relationships/image" Target="../media/image176.emf"/><Relationship Id="rId184" Type="http://schemas.openxmlformats.org/officeDocument/2006/relationships/image" Target="../media/image205.emf"/><Relationship Id="rId189" Type="http://schemas.openxmlformats.org/officeDocument/2006/relationships/image" Target="../media/image210.emf"/><Relationship Id="rId219" Type="http://schemas.openxmlformats.org/officeDocument/2006/relationships/image" Target="../media/image228.emf"/><Relationship Id="rId3" Type="http://schemas.openxmlformats.org/officeDocument/2006/relationships/image" Target="../media/image13.emf"/><Relationship Id="rId214" Type="http://schemas.openxmlformats.org/officeDocument/2006/relationships/image" Target="../media/image236.emf"/><Relationship Id="rId25" Type="http://schemas.openxmlformats.org/officeDocument/2006/relationships/image" Target="../media/image35.emf"/><Relationship Id="rId46" Type="http://schemas.openxmlformats.org/officeDocument/2006/relationships/image" Target="../media/image59.emf"/><Relationship Id="rId67" Type="http://schemas.openxmlformats.org/officeDocument/2006/relationships/image" Target="../media/image80.emf"/><Relationship Id="rId116" Type="http://schemas.openxmlformats.org/officeDocument/2006/relationships/image" Target="../media/image129.emf"/><Relationship Id="rId137" Type="http://schemas.openxmlformats.org/officeDocument/2006/relationships/image" Target="../media/image149.emf"/><Relationship Id="rId158" Type="http://schemas.openxmlformats.org/officeDocument/2006/relationships/image" Target="../media/image170.emf"/><Relationship Id="rId20" Type="http://schemas.openxmlformats.org/officeDocument/2006/relationships/image" Target="../media/image30.emf"/><Relationship Id="rId41" Type="http://schemas.openxmlformats.org/officeDocument/2006/relationships/image" Target="../media/image54.emf"/><Relationship Id="rId62" Type="http://schemas.openxmlformats.org/officeDocument/2006/relationships/image" Target="../media/image75.emf"/><Relationship Id="rId83" Type="http://schemas.openxmlformats.org/officeDocument/2006/relationships/image" Target="../media/image96.emf"/><Relationship Id="rId88" Type="http://schemas.openxmlformats.org/officeDocument/2006/relationships/image" Target="../media/image101.emf"/><Relationship Id="rId111" Type="http://schemas.openxmlformats.org/officeDocument/2006/relationships/image" Target="../media/image124.emf"/><Relationship Id="rId132" Type="http://schemas.openxmlformats.org/officeDocument/2006/relationships/image" Target="../media/image144.emf"/><Relationship Id="rId153" Type="http://schemas.openxmlformats.org/officeDocument/2006/relationships/image" Target="../media/image165.emf"/><Relationship Id="rId174" Type="http://schemas.openxmlformats.org/officeDocument/2006/relationships/image" Target="../media/image194.emf"/><Relationship Id="rId179" Type="http://schemas.openxmlformats.org/officeDocument/2006/relationships/image" Target="../media/image199.emf"/><Relationship Id="rId195" Type="http://schemas.openxmlformats.org/officeDocument/2006/relationships/image" Target="../media/image216.emf"/><Relationship Id="rId209" Type="http://schemas.openxmlformats.org/officeDocument/2006/relationships/image" Target="../media/image191.emf"/><Relationship Id="rId190" Type="http://schemas.openxmlformats.org/officeDocument/2006/relationships/image" Target="../media/image211.emf"/><Relationship Id="rId204" Type="http://schemas.openxmlformats.org/officeDocument/2006/relationships/image" Target="../media/image225.emf"/><Relationship Id="rId220" Type="http://schemas.openxmlformats.org/officeDocument/2006/relationships/image" Target="../media/image230.emf"/><Relationship Id="rId15" Type="http://schemas.openxmlformats.org/officeDocument/2006/relationships/image" Target="../media/image25.emf"/><Relationship Id="rId36" Type="http://schemas.openxmlformats.org/officeDocument/2006/relationships/image" Target="../media/image48.emf"/><Relationship Id="rId57" Type="http://schemas.openxmlformats.org/officeDocument/2006/relationships/image" Target="../media/image70.emf"/><Relationship Id="rId106" Type="http://schemas.openxmlformats.org/officeDocument/2006/relationships/image" Target="../media/image119.emf"/><Relationship Id="rId127" Type="http://schemas.openxmlformats.org/officeDocument/2006/relationships/image" Target="../media/image139.emf"/><Relationship Id="rId10" Type="http://schemas.openxmlformats.org/officeDocument/2006/relationships/image" Target="../media/image20.emf"/><Relationship Id="rId31" Type="http://schemas.openxmlformats.org/officeDocument/2006/relationships/image" Target="../media/image43.emf"/><Relationship Id="rId52" Type="http://schemas.openxmlformats.org/officeDocument/2006/relationships/image" Target="../media/image65.emf"/><Relationship Id="rId73" Type="http://schemas.openxmlformats.org/officeDocument/2006/relationships/image" Target="../media/image86.emf"/><Relationship Id="rId78" Type="http://schemas.openxmlformats.org/officeDocument/2006/relationships/image" Target="../media/image91.emf"/><Relationship Id="rId94" Type="http://schemas.openxmlformats.org/officeDocument/2006/relationships/image" Target="../media/image107.emf"/><Relationship Id="rId99" Type="http://schemas.openxmlformats.org/officeDocument/2006/relationships/image" Target="../media/image112.emf"/><Relationship Id="rId101" Type="http://schemas.openxmlformats.org/officeDocument/2006/relationships/image" Target="../media/image114.emf"/><Relationship Id="rId122" Type="http://schemas.openxmlformats.org/officeDocument/2006/relationships/image" Target="../media/image135.emf"/><Relationship Id="rId143" Type="http://schemas.openxmlformats.org/officeDocument/2006/relationships/image" Target="../media/image155.emf"/><Relationship Id="rId148" Type="http://schemas.openxmlformats.org/officeDocument/2006/relationships/image" Target="../media/image160.emf"/><Relationship Id="rId164" Type="http://schemas.openxmlformats.org/officeDocument/2006/relationships/image" Target="../media/image177.emf"/><Relationship Id="rId169" Type="http://schemas.openxmlformats.org/officeDocument/2006/relationships/image" Target="../media/image182.emf"/><Relationship Id="rId185" Type="http://schemas.openxmlformats.org/officeDocument/2006/relationships/image" Target="../media/image206.emf"/><Relationship Id="rId4" Type="http://schemas.openxmlformats.org/officeDocument/2006/relationships/image" Target="../media/image14.emf"/><Relationship Id="rId9" Type="http://schemas.openxmlformats.org/officeDocument/2006/relationships/image" Target="../media/image19.emf"/><Relationship Id="rId180" Type="http://schemas.openxmlformats.org/officeDocument/2006/relationships/image" Target="../media/image201.emf"/><Relationship Id="rId210" Type="http://schemas.openxmlformats.org/officeDocument/2006/relationships/image" Target="../media/image192.emf"/><Relationship Id="rId215" Type="http://schemas.openxmlformats.org/officeDocument/2006/relationships/image" Target="../media/image237.emf"/><Relationship Id="rId26" Type="http://schemas.openxmlformats.org/officeDocument/2006/relationships/image" Target="../media/image36.emf"/><Relationship Id="rId47" Type="http://schemas.openxmlformats.org/officeDocument/2006/relationships/image" Target="../media/image60.emf"/><Relationship Id="rId68" Type="http://schemas.openxmlformats.org/officeDocument/2006/relationships/image" Target="../media/image81.emf"/><Relationship Id="rId89" Type="http://schemas.openxmlformats.org/officeDocument/2006/relationships/image" Target="../media/image102.emf"/><Relationship Id="rId112" Type="http://schemas.openxmlformats.org/officeDocument/2006/relationships/image" Target="../media/image125.emf"/><Relationship Id="rId133" Type="http://schemas.openxmlformats.org/officeDocument/2006/relationships/image" Target="../media/image145.emf"/><Relationship Id="rId154" Type="http://schemas.openxmlformats.org/officeDocument/2006/relationships/image" Target="../media/image166.emf"/><Relationship Id="rId175" Type="http://schemas.openxmlformats.org/officeDocument/2006/relationships/image" Target="../media/image195.emf"/><Relationship Id="rId196" Type="http://schemas.openxmlformats.org/officeDocument/2006/relationships/image" Target="../media/image217.emf"/><Relationship Id="rId200" Type="http://schemas.openxmlformats.org/officeDocument/2006/relationships/image" Target="../media/image221.emf"/><Relationship Id="rId16" Type="http://schemas.openxmlformats.org/officeDocument/2006/relationships/image" Target="../media/image26.emf"/><Relationship Id="rId221" Type="http://schemas.openxmlformats.org/officeDocument/2006/relationships/image" Target="../media/image231.emf"/><Relationship Id="rId37" Type="http://schemas.openxmlformats.org/officeDocument/2006/relationships/image" Target="../media/image49.emf"/><Relationship Id="rId58" Type="http://schemas.openxmlformats.org/officeDocument/2006/relationships/image" Target="../media/image71.emf"/><Relationship Id="rId79" Type="http://schemas.openxmlformats.org/officeDocument/2006/relationships/image" Target="../media/image92.emf"/><Relationship Id="rId102" Type="http://schemas.openxmlformats.org/officeDocument/2006/relationships/image" Target="../media/image115.emf"/><Relationship Id="rId123" Type="http://schemas.openxmlformats.org/officeDocument/2006/relationships/image" Target="../media/image136.emf"/><Relationship Id="rId144" Type="http://schemas.openxmlformats.org/officeDocument/2006/relationships/image" Target="../media/image156.emf"/><Relationship Id="rId90" Type="http://schemas.openxmlformats.org/officeDocument/2006/relationships/image" Target="../media/image103.emf"/><Relationship Id="rId165" Type="http://schemas.openxmlformats.org/officeDocument/2006/relationships/image" Target="../media/image178.emf"/><Relationship Id="rId186" Type="http://schemas.openxmlformats.org/officeDocument/2006/relationships/image" Target="../media/image207.emf"/></Relationships>
</file>

<file path=xl/drawings/drawing1.xml><?xml version="1.0" encoding="utf-8"?>
<xdr:wsDr xmlns:xdr="http://schemas.openxmlformats.org/drawingml/2006/spreadsheetDrawing" xmlns:a="http://schemas.openxmlformats.org/drawingml/2006/main">
  <xdr:twoCellAnchor>
    <xdr:from>
      <xdr:col>2</xdr:col>
      <xdr:colOff>142875</xdr:colOff>
      <xdr:row>0</xdr:row>
      <xdr:rowOff>0</xdr:rowOff>
    </xdr:from>
    <xdr:to>
      <xdr:col>9</xdr:col>
      <xdr:colOff>66675</xdr:colOff>
      <xdr:row>7</xdr:row>
      <xdr:rowOff>114300</xdr:rowOff>
    </xdr:to>
    <xdr:sp macro="" textlink="">
      <xdr:nvSpPr>
        <xdr:cNvPr id="1026" name="Text 20"/>
        <xdr:cNvSpPr txBox="1">
          <a:spLocks noChangeArrowheads="1"/>
        </xdr:cNvSpPr>
      </xdr:nvSpPr>
      <xdr:spPr bwMode="auto">
        <a:xfrm>
          <a:off x="923925" y="0"/>
          <a:ext cx="4524375" cy="1247775"/>
        </a:xfrm>
        <a:prstGeom prst="rect">
          <a:avLst/>
        </a:prstGeom>
        <a:solidFill>
          <a:srgbClr val="FFFFFF"/>
        </a:solidFill>
        <a:ln w="9525">
          <a:noFill/>
          <a:miter lim="800000"/>
          <a:headEnd/>
          <a:tailEnd/>
        </a:ln>
      </xdr:spPr>
      <xdr:txBody>
        <a:bodyPr vertOverflow="clip" wrap="square" lIns="36576" tIns="32004" rIns="36576" bIns="0" anchor="t" upright="1"/>
        <a:lstStyle/>
        <a:p>
          <a:pPr algn="ctr" rtl="0">
            <a:defRPr sz="1000"/>
          </a:pPr>
          <a:r>
            <a:rPr lang="en-US" sz="1600" b="1" i="0" u="none" strike="noStrike" baseline="0">
              <a:solidFill>
                <a:srgbClr val="000000"/>
              </a:solidFill>
              <a:latin typeface="Arial"/>
              <a:cs typeface="Arial"/>
            </a:rPr>
            <a:t>NACE</a:t>
          </a:r>
          <a:endParaRPr lang="en-US" sz="1200" b="1" i="0" u="none" strike="noStrike" baseline="0">
            <a:solidFill>
              <a:srgbClr val="000000"/>
            </a:solidFill>
            <a:latin typeface="Arial"/>
            <a:cs typeface="Arial"/>
          </a:endParaRPr>
        </a:p>
        <a:p>
          <a:pPr algn="ctr" rtl="0">
            <a:defRPr sz="1000"/>
          </a:pPr>
          <a:r>
            <a:rPr lang="en-US" sz="1200" b="1" i="0" u="none" strike="noStrike" baseline="0">
              <a:solidFill>
                <a:srgbClr val="000000"/>
              </a:solidFill>
              <a:latin typeface="Arial"/>
              <a:cs typeface="Arial"/>
            </a:rPr>
            <a:t>Reference to the Peabody Book</a:t>
          </a:r>
        </a:p>
        <a:p>
          <a:pPr algn="ctr" rtl="0">
            <a:defRPr sz="1000"/>
          </a:pPr>
          <a:r>
            <a:rPr lang="en-US" sz="1200" b="1" i="0" u="none" strike="noStrike" baseline="0">
              <a:solidFill>
                <a:srgbClr val="000000"/>
              </a:solidFill>
              <a:latin typeface="Arial"/>
              <a:cs typeface="Arial"/>
            </a:rPr>
            <a:t>Peabody's CONTROL OF PIPELINE CORROSION, 2nd Edition</a:t>
          </a:r>
        </a:p>
        <a:p>
          <a:pPr algn="ctr" rtl="0">
            <a:defRPr sz="1000"/>
          </a:pPr>
          <a:r>
            <a:rPr lang="en-US" sz="1200" b="1" i="0" u="none" strike="noStrike" baseline="0">
              <a:solidFill>
                <a:srgbClr val="000000"/>
              </a:solidFill>
              <a:latin typeface="Arial"/>
              <a:cs typeface="Arial"/>
            </a:rPr>
            <a:t>January 27th, 2007</a:t>
          </a:r>
        </a:p>
        <a:p>
          <a:pPr algn="ctr" rtl="0">
            <a:defRPr sz="1000"/>
          </a:pPr>
          <a:r>
            <a:rPr lang="en-US" sz="1200" b="1" i="0" u="none" strike="noStrike" baseline="0">
              <a:solidFill>
                <a:srgbClr val="000000"/>
              </a:solidFill>
              <a:latin typeface="Arial"/>
              <a:cs typeface="Arial"/>
            </a:rPr>
            <a:t>Revision 1.0</a:t>
          </a:r>
        </a:p>
        <a:p>
          <a:pPr algn="ctr" rtl="0">
            <a:defRPr sz="1000"/>
          </a:pPr>
          <a:r>
            <a:rPr lang="en-US" sz="1200" b="1" i="0" u="none" strike="noStrike" baseline="0">
              <a:solidFill>
                <a:srgbClr val="3366FF"/>
              </a:solidFill>
              <a:latin typeface="Arial"/>
              <a:cs typeface="Arial"/>
            </a:rPr>
            <a:t>Metric Units</a:t>
          </a:r>
        </a:p>
      </xdr:txBody>
    </xdr:sp>
    <xdr:clientData fLocksWithSheet="0"/>
  </xdr:twoCellAnchor>
  <xdr:twoCellAnchor>
    <xdr:from>
      <xdr:col>1</xdr:col>
      <xdr:colOff>285750</xdr:colOff>
      <xdr:row>275</xdr:row>
      <xdr:rowOff>9525</xdr:rowOff>
    </xdr:from>
    <xdr:to>
      <xdr:col>11</xdr:col>
      <xdr:colOff>0</xdr:colOff>
      <xdr:row>281</xdr:row>
      <xdr:rowOff>76200</xdr:rowOff>
    </xdr:to>
    <xdr:sp macro="" textlink="">
      <xdr:nvSpPr>
        <xdr:cNvPr id="1141" name="Text Box 117"/>
        <xdr:cNvSpPr txBox="1">
          <a:spLocks noChangeArrowheads="1"/>
        </xdr:cNvSpPr>
      </xdr:nvSpPr>
      <xdr:spPr bwMode="auto">
        <a:xfrm>
          <a:off x="457200" y="44757975"/>
          <a:ext cx="6134100" cy="1038225"/>
        </a:xfrm>
        <a:prstGeom prst="rect">
          <a:avLst/>
        </a:prstGeom>
        <a:solidFill>
          <a:srgbClr val="FFFFFF"/>
        </a:solidFill>
        <a:ln w="19050">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3366FF"/>
              </a:solidFill>
              <a:latin typeface="Arial"/>
              <a:cs typeface="Arial"/>
            </a:rPr>
            <a:t>Anode Material¹                Consumption Rate²       Common Consumption      Current       Utilization </a:t>
          </a:r>
        </a:p>
        <a:p>
          <a:pPr algn="l" rtl="0">
            <a:defRPr sz="1000"/>
          </a:pPr>
          <a:r>
            <a:rPr lang="en-US" sz="1000" b="1" i="0" u="none" strike="noStrike" baseline="0">
              <a:solidFill>
                <a:srgbClr val="3366FF"/>
              </a:solidFill>
              <a:latin typeface="Arial"/>
              <a:cs typeface="Arial"/>
            </a:rPr>
            <a:t>                                                                                       Rates Used²             Efficiency²       Factor³</a:t>
          </a:r>
        </a:p>
        <a:p>
          <a:pPr algn="l" rtl="0">
            <a:defRPr sz="1000"/>
          </a:pPr>
          <a:r>
            <a:rPr lang="en-US" sz="1000" b="1" i="0" u="none" strike="noStrike" baseline="0">
              <a:solidFill>
                <a:srgbClr val="3366FF"/>
              </a:solidFill>
              <a:latin typeface="Arial"/>
              <a:cs typeface="Arial"/>
            </a:rPr>
            <a:t>                                              </a:t>
          </a:r>
          <a:r>
            <a:rPr lang="en-US" sz="1000" b="1" i="0" u="none" strike="noStrike" baseline="0">
              <a:solidFill>
                <a:srgbClr val="000000"/>
              </a:solidFill>
              <a:latin typeface="Arial"/>
              <a:cs typeface="Arial"/>
            </a:rPr>
            <a:t>( kg/amp-yr )                     ( kg/amp-yr )</a:t>
          </a:r>
          <a:endParaRPr lang="en-US" sz="1000" b="1" i="0" u="none" strike="noStrike" baseline="0">
            <a:solidFill>
              <a:srgbClr val="3366FF"/>
            </a:solidFill>
            <a:latin typeface="Arial"/>
            <a:cs typeface="Arial"/>
          </a:endParaRPr>
        </a:p>
        <a:p>
          <a:pPr algn="l" rtl="0">
            <a:defRPr sz="1000"/>
          </a:pPr>
          <a:r>
            <a:rPr lang="en-US" sz="1000" b="0" i="0" u="none" strike="noStrike" baseline="0">
              <a:solidFill>
                <a:srgbClr val="000000"/>
              </a:solidFill>
              <a:latin typeface="Arial"/>
              <a:cs typeface="Arial"/>
            </a:rPr>
            <a:t>Magnesium (H-1 Alloy)              6.80 - 15.86                             11.34                       0.50             0.85</a:t>
          </a:r>
        </a:p>
        <a:p>
          <a:pPr algn="l" rtl="0">
            <a:defRPr sz="1000"/>
          </a:pPr>
          <a:r>
            <a:rPr lang="en-US" sz="1000" b="0" i="0" u="none" strike="noStrike" baseline="0">
              <a:solidFill>
                <a:srgbClr val="000000"/>
              </a:solidFill>
              <a:latin typeface="Arial"/>
              <a:cs typeface="Arial"/>
            </a:rPr>
            <a:t>Magnesium (High Potential)        7.25 - 8.62                              7.71                        0.50             0.85</a:t>
          </a:r>
        </a:p>
        <a:p>
          <a:pPr algn="l" rtl="0">
            <a:defRPr sz="1000"/>
          </a:pPr>
          <a:r>
            <a:rPr lang="en-US" sz="1000" b="0" i="0" u="none" strike="noStrike" baseline="0">
              <a:solidFill>
                <a:srgbClr val="000000"/>
              </a:solidFill>
              <a:latin typeface="Arial"/>
              <a:cs typeface="Arial"/>
            </a:rPr>
            <a:t>Zinc                                            10.75                                  10.75                        0.90             0.85</a:t>
          </a:r>
        </a:p>
      </xdr:txBody>
    </xdr:sp>
    <xdr:clientData/>
  </xdr:twoCellAnchor>
  <xdr:oneCellAnchor>
    <xdr:from>
      <xdr:col>4</xdr:col>
      <xdr:colOff>0</xdr:colOff>
      <xdr:row>70</xdr:row>
      <xdr:rowOff>0</xdr:rowOff>
    </xdr:from>
    <xdr:ext cx="76200" cy="200025"/>
    <xdr:sp macro="" textlink="">
      <xdr:nvSpPr>
        <xdr:cNvPr id="1290" name="Text Box 266"/>
        <xdr:cNvSpPr txBox="1">
          <a:spLocks noChangeArrowheads="1"/>
        </xdr:cNvSpPr>
      </xdr:nvSpPr>
      <xdr:spPr bwMode="auto">
        <a:xfrm>
          <a:off x="2000250" y="11344275"/>
          <a:ext cx="76200" cy="200025"/>
        </a:xfrm>
        <a:prstGeom prst="rect">
          <a:avLst/>
        </a:prstGeom>
        <a:noFill/>
        <a:ln w="9525">
          <a:noFill/>
          <a:miter lim="800000"/>
          <a:headEnd/>
          <a:tailEnd/>
        </a:ln>
      </xdr:spPr>
    </xdr:sp>
    <xdr:clientData/>
  </xdr:oneCellAnchor>
  <xdr:oneCellAnchor>
    <xdr:from>
      <xdr:col>4</xdr:col>
      <xdr:colOff>0</xdr:colOff>
      <xdr:row>68</xdr:row>
      <xdr:rowOff>104775</xdr:rowOff>
    </xdr:from>
    <xdr:ext cx="76200" cy="200025"/>
    <xdr:sp macro="" textlink="">
      <xdr:nvSpPr>
        <xdr:cNvPr id="1325" name="Text Box 301"/>
        <xdr:cNvSpPr txBox="1">
          <a:spLocks noChangeArrowheads="1"/>
        </xdr:cNvSpPr>
      </xdr:nvSpPr>
      <xdr:spPr bwMode="auto">
        <a:xfrm>
          <a:off x="2000250" y="11125200"/>
          <a:ext cx="76200" cy="200025"/>
        </a:xfrm>
        <a:prstGeom prst="rect">
          <a:avLst/>
        </a:prstGeom>
        <a:noFill/>
        <a:ln w="9525">
          <a:noFill/>
          <a:miter lim="800000"/>
          <a:headEnd/>
          <a:tailEnd/>
        </a:ln>
      </xdr:spPr>
    </xdr:sp>
    <xdr:clientData/>
  </xdr:oneCellAnchor>
  <xdr:twoCellAnchor editAs="oneCell">
    <xdr:from>
      <xdr:col>1</xdr:col>
      <xdr:colOff>485775</xdr:colOff>
      <xdr:row>530</xdr:row>
      <xdr:rowOff>85725</xdr:rowOff>
    </xdr:from>
    <xdr:to>
      <xdr:col>9</xdr:col>
      <xdr:colOff>47625</xdr:colOff>
      <xdr:row>544</xdr:row>
      <xdr:rowOff>66675</xdr:rowOff>
    </xdr:to>
    <xdr:pic>
      <xdr:nvPicPr>
        <xdr:cNvPr id="1499" name="Picture 475" descr="2 - Wire Testa"/>
        <xdr:cNvPicPr>
          <a:picLocks noChangeAspect="1" noChangeArrowheads="1"/>
        </xdr:cNvPicPr>
      </xdr:nvPicPr>
      <xdr:blipFill>
        <a:blip xmlns:r="http://schemas.openxmlformats.org/officeDocument/2006/relationships" r:embed="rId1" cstate="print"/>
        <a:srcRect/>
        <a:stretch>
          <a:fillRect/>
        </a:stretch>
      </xdr:blipFill>
      <xdr:spPr bwMode="auto">
        <a:xfrm>
          <a:off x="657225" y="86334600"/>
          <a:ext cx="4772025" cy="2247900"/>
        </a:xfrm>
        <a:prstGeom prst="rect">
          <a:avLst/>
        </a:prstGeom>
        <a:noFill/>
      </xdr:spPr>
    </xdr:pic>
    <xdr:clientData/>
  </xdr:twoCellAnchor>
  <xdr:twoCellAnchor editAs="oneCell">
    <xdr:from>
      <xdr:col>1</xdr:col>
      <xdr:colOff>466725</xdr:colOff>
      <xdr:row>590</xdr:row>
      <xdr:rowOff>95250</xdr:rowOff>
    </xdr:from>
    <xdr:to>
      <xdr:col>8</xdr:col>
      <xdr:colOff>447675</xdr:colOff>
      <xdr:row>607</xdr:row>
      <xdr:rowOff>133350</xdr:rowOff>
    </xdr:to>
    <xdr:pic>
      <xdr:nvPicPr>
        <xdr:cNvPr id="1500" name="Picture 476" descr="4 - Wire Testa"/>
        <xdr:cNvPicPr>
          <a:picLocks noChangeAspect="1" noChangeArrowheads="1"/>
        </xdr:cNvPicPr>
      </xdr:nvPicPr>
      <xdr:blipFill>
        <a:blip xmlns:r="http://schemas.openxmlformats.org/officeDocument/2006/relationships" r:embed="rId2" cstate="print"/>
        <a:srcRect/>
        <a:stretch>
          <a:fillRect/>
        </a:stretch>
      </xdr:blipFill>
      <xdr:spPr bwMode="auto">
        <a:xfrm>
          <a:off x="638175" y="96107250"/>
          <a:ext cx="4514850" cy="2790825"/>
        </a:xfrm>
        <a:prstGeom prst="rect">
          <a:avLst/>
        </a:prstGeom>
        <a:noFill/>
      </xdr:spPr>
    </xdr:pic>
    <xdr:clientData/>
  </xdr:twoCellAnchor>
  <xdr:twoCellAnchor editAs="oneCell">
    <xdr:from>
      <xdr:col>2</xdr:col>
      <xdr:colOff>238125</xdr:colOff>
      <xdr:row>677</xdr:row>
      <xdr:rowOff>0</xdr:rowOff>
    </xdr:from>
    <xdr:to>
      <xdr:col>8</xdr:col>
      <xdr:colOff>514350</xdr:colOff>
      <xdr:row>688</xdr:row>
      <xdr:rowOff>152400</xdr:rowOff>
    </xdr:to>
    <xdr:pic>
      <xdr:nvPicPr>
        <xdr:cNvPr id="1518" name="Picture 494" descr="Layera"/>
        <xdr:cNvPicPr>
          <a:picLocks noChangeAspect="1" noChangeArrowheads="1"/>
        </xdr:cNvPicPr>
      </xdr:nvPicPr>
      <xdr:blipFill>
        <a:blip xmlns:r="http://schemas.openxmlformats.org/officeDocument/2006/relationships" r:embed="rId3" cstate="print"/>
        <a:srcRect/>
        <a:stretch>
          <a:fillRect/>
        </a:stretch>
      </xdr:blipFill>
      <xdr:spPr bwMode="auto">
        <a:xfrm>
          <a:off x="1019175" y="110118525"/>
          <a:ext cx="4200525" cy="1933575"/>
        </a:xfrm>
        <a:prstGeom prst="rect">
          <a:avLst/>
        </a:prstGeom>
        <a:noFill/>
      </xdr:spPr>
    </xdr:pic>
    <xdr:clientData/>
  </xdr:twoCellAnchor>
  <xdr:twoCellAnchor editAs="oneCell">
    <xdr:from>
      <xdr:col>3</xdr:col>
      <xdr:colOff>276225</xdr:colOff>
      <xdr:row>655</xdr:row>
      <xdr:rowOff>38100</xdr:rowOff>
    </xdr:from>
    <xdr:to>
      <xdr:col>7</xdr:col>
      <xdr:colOff>666750</xdr:colOff>
      <xdr:row>665</xdr:row>
      <xdr:rowOff>57150</xdr:rowOff>
    </xdr:to>
    <xdr:pic>
      <xdr:nvPicPr>
        <xdr:cNvPr id="1519" name="Picture 495" descr="wennera"/>
        <xdr:cNvPicPr>
          <a:picLocks noChangeAspect="1" noChangeArrowheads="1"/>
        </xdr:cNvPicPr>
      </xdr:nvPicPr>
      <xdr:blipFill>
        <a:blip xmlns:r="http://schemas.openxmlformats.org/officeDocument/2006/relationships" r:embed="rId4" cstate="print"/>
        <a:srcRect/>
        <a:stretch>
          <a:fillRect/>
        </a:stretch>
      </xdr:blipFill>
      <xdr:spPr bwMode="auto">
        <a:xfrm>
          <a:off x="1666875" y="106584750"/>
          <a:ext cx="3028950" cy="1638300"/>
        </a:xfrm>
        <a:prstGeom prst="rect">
          <a:avLst/>
        </a:prstGeom>
        <a:noFill/>
      </xdr:spPr>
    </xdr:pic>
    <xdr:clientData/>
  </xdr:twoCellAnchor>
  <xdr:twoCellAnchor editAs="oneCell">
    <xdr:from>
      <xdr:col>2</xdr:col>
      <xdr:colOff>523875</xdr:colOff>
      <xdr:row>199</xdr:row>
      <xdr:rowOff>28575</xdr:rowOff>
    </xdr:from>
    <xdr:to>
      <xdr:col>8</xdr:col>
      <xdr:colOff>428625</xdr:colOff>
      <xdr:row>206</xdr:row>
      <xdr:rowOff>152400</xdr:rowOff>
    </xdr:to>
    <xdr:pic>
      <xdr:nvPicPr>
        <xdr:cNvPr id="1594" name="Picture 570" descr="untitled1"/>
        <xdr:cNvPicPr>
          <a:picLocks noChangeAspect="1" noChangeArrowheads="1"/>
        </xdr:cNvPicPr>
      </xdr:nvPicPr>
      <xdr:blipFill>
        <a:blip xmlns:r="http://schemas.openxmlformats.org/officeDocument/2006/relationships" r:embed="rId5" cstate="print"/>
        <a:srcRect/>
        <a:stretch>
          <a:fillRect/>
        </a:stretch>
      </xdr:blipFill>
      <xdr:spPr bwMode="auto">
        <a:xfrm>
          <a:off x="1304925" y="32299275"/>
          <a:ext cx="3829050" cy="1257300"/>
        </a:xfrm>
        <a:prstGeom prst="rect">
          <a:avLst/>
        </a:prstGeom>
        <a:noFill/>
      </xdr:spPr>
    </xdr:pic>
    <xdr:clientData/>
  </xdr:twoCellAnchor>
  <xdr:twoCellAnchor editAs="oneCell">
    <xdr:from>
      <xdr:col>3</xdr:col>
      <xdr:colOff>171450</xdr:colOff>
      <xdr:row>15</xdr:row>
      <xdr:rowOff>19050</xdr:rowOff>
    </xdr:from>
    <xdr:to>
      <xdr:col>8</xdr:col>
      <xdr:colOff>123825</xdr:colOff>
      <xdr:row>22</xdr:row>
      <xdr:rowOff>47625</xdr:rowOff>
    </xdr:to>
    <xdr:pic>
      <xdr:nvPicPr>
        <xdr:cNvPr id="1753" name="Picture 729" descr="OHMS5_1"/>
        <xdr:cNvPicPr>
          <a:picLocks noChangeAspect="1" noChangeArrowheads="1"/>
        </xdr:cNvPicPr>
      </xdr:nvPicPr>
      <xdr:blipFill>
        <a:blip xmlns:r="http://schemas.openxmlformats.org/officeDocument/2006/relationships" r:embed="rId6" cstate="print"/>
        <a:srcRect/>
        <a:stretch>
          <a:fillRect/>
        </a:stretch>
      </xdr:blipFill>
      <xdr:spPr bwMode="auto">
        <a:xfrm>
          <a:off x="1562100" y="2447925"/>
          <a:ext cx="3267075" cy="1162050"/>
        </a:xfrm>
        <a:prstGeom prst="rect">
          <a:avLst/>
        </a:prstGeom>
        <a:noFill/>
        <a:ln w="9525">
          <a:noFill/>
          <a:miter lim="800000"/>
          <a:headEnd/>
          <a:tailEnd/>
        </a:ln>
      </xdr:spPr>
    </xdr:pic>
    <xdr:clientData/>
  </xdr:twoCellAnchor>
  <xdr:twoCellAnchor editAs="oneCell">
    <xdr:from>
      <xdr:col>2</xdr:col>
      <xdr:colOff>19050</xdr:colOff>
      <xdr:row>24</xdr:row>
      <xdr:rowOff>0</xdr:rowOff>
    </xdr:from>
    <xdr:to>
      <xdr:col>3</xdr:col>
      <xdr:colOff>390525</xdr:colOff>
      <xdr:row>29</xdr:row>
      <xdr:rowOff>114300</xdr:rowOff>
    </xdr:to>
    <xdr:pic>
      <xdr:nvPicPr>
        <xdr:cNvPr id="1758" name="Picture 734" descr="OHMS6_1"/>
        <xdr:cNvPicPr>
          <a:picLocks noChangeAspect="1" noChangeArrowheads="1"/>
        </xdr:cNvPicPr>
      </xdr:nvPicPr>
      <xdr:blipFill>
        <a:blip xmlns:r="http://schemas.openxmlformats.org/officeDocument/2006/relationships" r:embed="rId7" cstate="print"/>
        <a:srcRect/>
        <a:stretch>
          <a:fillRect/>
        </a:stretch>
      </xdr:blipFill>
      <xdr:spPr bwMode="auto">
        <a:xfrm>
          <a:off x="800100" y="3886200"/>
          <a:ext cx="981075" cy="923925"/>
        </a:xfrm>
        <a:prstGeom prst="rect">
          <a:avLst/>
        </a:prstGeom>
        <a:noFill/>
      </xdr:spPr>
    </xdr:pic>
    <xdr:clientData/>
  </xdr:twoCellAnchor>
  <xdr:twoCellAnchor editAs="oneCell">
    <xdr:from>
      <xdr:col>2</xdr:col>
      <xdr:colOff>0</xdr:colOff>
      <xdr:row>36</xdr:row>
      <xdr:rowOff>0</xdr:rowOff>
    </xdr:from>
    <xdr:to>
      <xdr:col>3</xdr:col>
      <xdr:colOff>371475</xdr:colOff>
      <xdr:row>41</xdr:row>
      <xdr:rowOff>114300</xdr:rowOff>
    </xdr:to>
    <xdr:pic>
      <xdr:nvPicPr>
        <xdr:cNvPr id="1765" name="Picture 741" descr="OHMS6_2"/>
        <xdr:cNvPicPr>
          <a:picLocks noChangeAspect="1" noChangeArrowheads="1"/>
        </xdr:cNvPicPr>
      </xdr:nvPicPr>
      <xdr:blipFill>
        <a:blip xmlns:r="http://schemas.openxmlformats.org/officeDocument/2006/relationships" r:embed="rId8" cstate="print"/>
        <a:srcRect/>
        <a:stretch>
          <a:fillRect/>
        </a:stretch>
      </xdr:blipFill>
      <xdr:spPr bwMode="auto">
        <a:xfrm>
          <a:off x="781050" y="5829300"/>
          <a:ext cx="981075" cy="923925"/>
        </a:xfrm>
        <a:prstGeom prst="rect">
          <a:avLst/>
        </a:prstGeom>
        <a:noFill/>
      </xdr:spPr>
    </xdr:pic>
    <xdr:clientData/>
  </xdr:twoCellAnchor>
  <xdr:twoCellAnchor editAs="oneCell">
    <xdr:from>
      <xdr:col>2</xdr:col>
      <xdr:colOff>0</xdr:colOff>
      <xdr:row>47</xdr:row>
      <xdr:rowOff>0</xdr:rowOff>
    </xdr:from>
    <xdr:to>
      <xdr:col>3</xdr:col>
      <xdr:colOff>371475</xdr:colOff>
      <xdr:row>52</xdr:row>
      <xdr:rowOff>114300</xdr:rowOff>
    </xdr:to>
    <xdr:pic>
      <xdr:nvPicPr>
        <xdr:cNvPr id="1773" name="Picture 749" descr="OHMS6_3"/>
        <xdr:cNvPicPr>
          <a:picLocks noChangeAspect="1" noChangeArrowheads="1"/>
        </xdr:cNvPicPr>
      </xdr:nvPicPr>
      <xdr:blipFill>
        <a:blip xmlns:r="http://schemas.openxmlformats.org/officeDocument/2006/relationships" r:embed="rId9" cstate="print"/>
        <a:srcRect/>
        <a:stretch>
          <a:fillRect/>
        </a:stretch>
      </xdr:blipFill>
      <xdr:spPr bwMode="auto">
        <a:xfrm>
          <a:off x="781050" y="7610475"/>
          <a:ext cx="981075" cy="923925"/>
        </a:xfrm>
        <a:prstGeom prst="rect">
          <a:avLst/>
        </a:prstGeom>
        <a:noFill/>
      </xdr:spPr>
    </xdr:pic>
    <xdr:clientData/>
  </xdr:twoCellAnchor>
  <xdr:twoCellAnchor editAs="oneCell">
    <xdr:from>
      <xdr:col>1</xdr:col>
      <xdr:colOff>47625</xdr:colOff>
      <xdr:row>98</xdr:row>
      <xdr:rowOff>0</xdr:rowOff>
    </xdr:from>
    <xdr:to>
      <xdr:col>10</xdr:col>
      <xdr:colOff>762000</xdr:colOff>
      <xdr:row>121</xdr:row>
      <xdr:rowOff>114300</xdr:rowOff>
    </xdr:to>
    <xdr:pic>
      <xdr:nvPicPr>
        <xdr:cNvPr id="1860" name="Picture 836" descr="Prefixes"/>
        <xdr:cNvPicPr>
          <a:picLocks noChangeAspect="1" noChangeArrowheads="1"/>
        </xdr:cNvPicPr>
      </xdr:nvPicPr>
      <xdr:blipFill>
        <a:blip xmlns:r="http://schemas.openxmlformats.org/officeDocument/2006/relationships" r:embed="rId10" cstate="print"/>
        <a:srcRect/>
        <a:stretch>
          <a:fillRect/>
        </a:stretch>
      </xdr:blipFill>
      <xdr:spPr bwMode="auto">
        <a:xfrm>
          <a:off x="219075" y="15878175"/>
          <a:ext cx="6076950" cy="3838575"/>
        </a:xfrm>
        <a:prstGeom prst="rect">
          <a:avLst/>
        </a:prstGeom>
        <a:noFill/>
      </xdr:spPr>
    </xdr:pic>
    <xdr:clientData/>
  </xdr:twoCellAnchor>
  <xdr:twoCellAnchor>
    <xdr:from>
      <xdr:col>1</xdr:col>
      <xdr:colOff>323850</xdr:colOff>
      <xdr:row>13</xdr:row>
      <xdr:rowOff>104775</xdr:rowOff>
    </xdr:from>
    <xdr:to>
      <xdr:col>10</xdr:col>
      <xdr:colOff>790575</xdr:colOff>
      <xdr:row>45</xdr:row>
      <xdr:rowOff>19050</xdr:rowOff>
    </xdr:to>
    <xdr:sp macro="" textlink="">
      <xdr:nvSpPr>
        <xdr:cNvPr id="1861" name="WordArt 837"/>
        <xdr:cNvSpPr>
          <a:spLocks noChangeArrowheads="1" noChangeShapeType="1" noTextEdit="1"/>
        </xdr:cNvSpPr>
      </xdr:nvSpPr>
      <xdr:spPr bwMode="auto">
        <a:xfrm>
          <a:off x="495300" y="220980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400050</xdr:colOff>
      <xdr:row>69</xdr:row>
      <xdr:rowOff>114300</xdr:rowOff>
    </xdr:from>
    <xdr:to>
      <xdr:col>10</xdr:col>
      <xdr:colOff>866775</xdr:colOff>
      <xdr:row>101</xdr:row>
      <xdr:rowOff>28575</xdr:rowOff>
    </xdr:to>
    <xdr:sp macro="" textlink="">
      <xdr:nvSpPr>
        <xdr:cNvPr id="1879" name="WordArt 855"/>
        <xdr:cNvSpPr>
          <a:spLocks noChangeArrowheads="1" noChangeShapeType="1" noTextEdit="1"/>
        </xdr:cNvSpPr>
      </xdr:nvSpPr>
      <xdr:spPr bwMode="auto">
        <a:xfrm>
          <a:off x="571500" y="1129665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238125</xdr:colOff>
      <xdr:row>130</xdr:row>
      <xdr:rowOff>95250</xdr:rowOff>
    </xdr:from>
    <xdr:to>
      <xdr:col>10</xdr:col>
      <xdr:colOff>704850</xdr:colOff>
      <xdr:row>162</xdr:row>
      <xdr:rowOff>9525</xdr:rowOff>
    </xdr:to>
    <xdr:sp macro="" textlink="">
      <xdr:nvSpPr>
        <xdr:cNvPr id="1880" name="WordArt 856"/>
        <xdr:cNvSpPr>
          <a:spLocks noChangeArrowheads="1" noChangeShapeType="1" noTextEdit="1"/>
        </xdr:cNvSpPr>
      </xdr:nvSpPr>
      <xdr:spPr bwMode="auto">
        <a:xfrm>
          <a:off x="409575" y="2116455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152400</xdr:colOff>
      <xdr:row>175</xdr:row>
      <xdr:rowOff>123825</xdr:rowOff>
    </xdr:from>
    <xdr:to>
      <xdr:col>10</xdr:col>
      <xdr:colOff>619125</xdr:colOff>
      <xdr:row>207</xdr:row>
      <xdr:rowOff>19050</xdr:rowOff>
    </xdr:to>
    <xdr:sp macro="" textlink="">
      <xdr:nvSpPr>
        <xdr:cNvPr id="1881" name="WordArt 857"/>
        <xdr:cNvSpPr>
          <a:spLocks noChangeArrowheads="1" noChangeShapeType="1" noTextEdit="1"/>
        </xdr:cNvSpPr>
      </xdr:nvSpPr>
      <xdr:spPr bwMode="auto">
        <a:xfrm>
          <a:off x="323850" y="28489275"/>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447675</xdr:colOff>
      <xdr:row>220</xdr:row>
      <xdr:rowOff>123825</xdr:rowOff>
    </xdr:from>
    <xdr:to>
      <xdr:col>10</xdr:col>
      <xdr:colOff>914400</xdr:colOff>
      <xdr:row>251</xdr:row>
      <xdr:rowOff>47625</xdr:rowOff>
    </xdr:to>
    <xdr:sp macro="" textlink="">
      <xdr:nvSpPr>
        <xdr:cNvPr id="1882" name="WordArt 858"/>
        <xdr:cNvSpPr>
          <a:spLocks noChangeArrowheads="1" noChangeShapeType="1" noTextEdit="1"/>
        </xdr:cNvSpPr>
      </xdr:nvSpPr>
      <xdr:spPr bwMode="auto">
        <a:xfrm>
          <a:off x="619125" y="3579495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352425</xdr:colOff>
      <xdr:row>256</xdr:row>
      <xdr:rowOff>38100</xdr:rowOff>
    </xdr:from>
    <xdr:to>
      <xdr:col>10</xdr:col>
      <xdr:colOff>819150</xdr:colOff>
      <xdr:row>287</xdr:row>
      <xdr:rowOff>95250</xdr:rowOff>
    </xdr:to>
    <xdr:sp macro="" textlink="">
      <xdr:nvSpPr>
        <xdr:cNvPr id="1883" name="WordArt 859"/>
        <xdr:cNvSpPr>
          <a:spLocks noChangeArrowheads="1" noChangeShapeType="1" noTextEdit="1"/>
        </xdr:cNvSpPr>
      </xdr:nvSpPr>
      <xdr:spPr bwMode="auto">
        <a:xfrm>
          <a:off x="523875" y="41690925"/>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438150</xdr:colOff>
      <xdr:row>312</xdr:row>
      <xdr:rowOff>19050</xdr:rowOff>
    </xdr:from>
    <xdr:to>
      <xdr:col>10</xdr:col>
      <xdr:colOff>904875</xdr:colOff>
      <xdr:row>343</xdr:row>
      <xdr:rowOff>66675</xdr:rowOff>
    </xdr:to>
    <xdr:sp macro="" textlink="">
      <xdr:nvSpPr>
        <xdr:cNvPr id="1884" name="WordArt 860"/>
        <xdr:cNvSpPr>
          <a:spLocks noChangeArrowheads="1" noChangeShapeType="1" noTextEdit="1"/>
        </xdr:cNvSpPr>
      </xdr:nvSpPr>
      <xdr:spPr bwMode="auto">
        <a:xfrm>
          <a:off x="609600" y="5076825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238125</xdr:colOff>
      <xdr:row>374</xdr:row>
      <xdr:rowOff>38100</xdr:rowOff>
    </xdr:from>
    <xdr:to>
      <xdr:col>10</xdr:col>
      <xdr:colOff>704850</xdr:colOff>
      <xdr:row>405</xdr:row>
      <xdr:rowOff>114300</xdr:rowOff>
    </xdr:to>
    <xdr:sp macro="" textlink="">
      <xdr:nvSpPr>
        <xdr:cNvPr id="1885" name="WordArt 861"/>
        <xdr:cNvSpPr>
          <a:spLocks noChangeArrowheads="1" noChangeShapeType="1" noTextEdit="1"/>
        </xdr:cNvSpPr>
      </xdr:nvSpPr>
      <xdr:spPr bwMode="auto">
        <a:xfrm>
          <a:off x="409575" y="6086475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304800</xdr:colOff>
      <xdr:row>436</xdr:row>
      <xdr:rowOff>104775</xdr:rowOff>
    </xdr:from>
    <xdr:to>
      <xdr:col>10</xdr:col>
      <xdr:colOff>771525</xdr:colOff>
      <xdr:row>467</xdr:row>
      <xdr:rowOff>104775</xdr:rowOff>
    </xdr:to>
    <xdr:sp macro="" textlink="">
      <xdr:nvSpPr>
        <xdr:cNvPr id="1886" name="WordArt 862"/>
        <xdr:cNvSpPr>
          <a:spLocks noChangeArrowheads="1" noChangeShapeType="1" noTextEdit="1"/>
        </xdr:cNvSpPr>
      </xdr:nvSpPr>
      <xdr:spPr bwMode="auto">
        <a:xfrm>
          <a:off x="476250" y="7098030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371475</xdr:colOff>
      <xdr:row>494</xdr:row>
      <xdr:rowOff>47625</xdr:rowOff>
    </xdr:from>
    <xdr:to>
      <xdr:col>10</xdr:col>
      <xdr:colOff>838200</xdr:colOff>
      <xdr:row>525</xdr:row>
      <xdr:rowOff>123825</xdr:rowOff>
    </xdr:to>
    <xdr:sp macro="" textlink="">
      <xdr:nvSpPr>
        <xdr:cNvPr id="1887" name="WordArt 863"/>
        <xdr:cNvSpPr>
          <a:spLocks noChangeArrowheads="1" noChangeShapeType="1" noTextEdit="1"/>
        </xdr:cNvSpPr>
      </xdr:nvSpPr>
      <xdr:spPr bwMode="auto">
        <a:xfrm>
          <a:off x="542925" y="80457675"/>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0</xdr:colOff>
      <xdr:row>543</xdr:row>
      <xdr:rowOff>38100</xdr:rowOff>
    </xdr:from>
    <xdr:to>
      <xdr:col>10</xdr:col>
      <xdr:colOff>466725</xdr:colOff>
      <xdr:row>574</xdr:row>
      <xdr:rowOff>95250</xdr:rowOff>
    </xdr:to>
    <xdr:sp macro="" textlink="">
      <xdr:nvSpPr>
        <xdr:cNvPr id="1888" name="WordArt 864"/>
        <xdr:cNvSpPr>
          <a:spLocks noChangeArrowheads="1" noChangeShapeType="1" noTextEdit="1"/>
        </xdr:cNvSpPr>
      </xdr:nvSpPr>
      <xdr:spPr bwMode="auto">
        <a:xfrm>
          <a:off x="171450" y="8839200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428625</xdr:colOff>
      <xdr:row>593</xdr:row>
      <xdr:rowOff>152400</xdr:rowOff>
    </xdr:from>
    <xdr:to>
      <xdr:col>10</xdr:col>
      <xdr:colOff>895350</xdr:colOff>
      <xdr:row>625</xdr:row>
      <xdr:rowOff>57150</xdr:rowOff>
    </xdr:to>
    <xdr:sp macro="" textlink="">
      <xdr:nvSpPr>
        <xdr:cNvPr id="1889" name="WordArt 865"/>
        <xdr:cNvSpPr>
          <a:spLocks noChangeArrowheads="1" noChangeShapeType="1" noTextEdit="1"/>
        </xdr:cNvSpPr>
      </xdr:nvSpPr>
      <xdr:spPr bwMode="auto">
        <a:xfrm>
          <a:off x="600075" y="96650175"/>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352425</xdr:colOff>
      <xdr:row>631</xdr:row>
      <xdr:rowOff>152400</xdr:rowOff>
    </xdr:from>
    <xdr:to>
      <xdr:col>10</xdr:col>
      <xdr:colOff>819150</xdr:colOff>
      <xdr:row>663</xdr:row>
      <xdr:rowOff>66675</xdr:rowOff>
    </xdr:to>
    <xdr:sp macro="" textlink="">
      <xdr:nvSpPr>
        <xdr:cNvPr id="1890" name="WordArt 866"/>
        <xdr:cNvSpPr>
          <a:spLocks noChangeArrowheads="1" noChangeShapeType="1" noTextEdit="1"/>
        </xdr:cNvSpPr>
      </xdr:nvSpPr>
      <xdr:spPr bwMode="auto">
        <a:xfrm>
          <a:off x="523875" y="10281285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333375</xdr:colOff>
      <xdr:row>683</xdr:row>
      <xdr:rowOff>66675</xdr:rowOff>
    </xdr:from>
    <xdr:to>
      <xdr:col>10</xdr:col>
      <xdr:colOff>800100</xdr:colOff>
      <xdr:row>714</xdr:row>
      <xdr:rowOff>142875</xdr:rowOff>
    </xdr:to>
    <xdr:sp macro="" textlink="">
      <xdr:nvSpPr>
        <xdr:cNvPr id="1891" name="WordArt 867"/>
        <xdr:cNvSpPr>
          <a:spLocks noChangeArrowheads="1" noChangeShapeType="1" noTextEdit="1"/>
        </xdr:cNvSpPr>
      </xdr:nvSpPr>
      <xdr:spPr bwMode="auto">
        <a:xfrm>
          <a:off x="504825" y="11115675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2</xdr:col>
      <xdr:colOff>38100</xdr:colOff>
      <xdr:row>738</xdr:row>
      <xdr:rowOff>95250</xdr:rowOff>
    </xdr:from>
    <xdr:to>
      <xdr:col>11</xdr:col>
      <xdr:colOff>57150</xdr:colOff>
      <xdr:row>768</xdr:row>
      <xdr:rowOff>123825</xdr:rowOff>
    </xdr:to>
    <xdr:sp macro="" textlink="">
      <xdr:nvSpPr>
        <xdr:cNvPr id="1892" name="WordArt 868"/>
        <xdr:cNvSpPr>
          <a:spLocks noChangeArrowheads="1" noChangeShapeType="1" noTextEdit="1"/>
        </xdr:cNvSpPr>
      </xdr:nvSpPr>
      <xdr:spPr bwMode="auto">
        <a:xfrm>
          <a:off x="819150" y="120100725"/>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2</xdr:col>
      <xdr:colOff>66675</xdr:colOff>
      <xdr:row>765</xdr:row>
      <xdr:rowOff>9525</xdr:rowOff>
    </xdr:from>
    <xdr:to>
      <xdr:col>11</xdr:col>
      <xdr:colOff>85725</xdr:colOff>
      <xdr:row>796</xdr:row>
      <xdr:rowOff>57150</xdr:rowOff>
    </xdr:to>
    <xdr:sp macro="" textlink="">
      <xdr:nvSpPr>
        <xdr:cNvPr id="1893" name="WordArt 869"/>
        <xdr:cNvSpPr>
          <a:spLocks noChangeArrowheads="1" noChangeShapeType="1" noTextEdit="1"/>
        </xdr:cNvSpPr>
      </xdr:nvSpPr>
      <xdr:spPr bwMode="auto">
        <a:xfrm>
          <a:off x="847725" y="124577475"/>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2</xdr:col>
      <xdr:colOff>66675</xdr:colOff>
      <xdr:row>795</xdr:row>
      <xdr:rowOff>104775</xdr:rowOff>
    </xdr:from>
    <xdr:to>
      <xdr:col>11</xdr:col>
      <xdr:colOff>85725</xdr:colOff>
      <xdr:row>824</xdr:row>
      <xdr:rowOff>161925</xdr:rowOff>
    </xdr:to>
    <xdr:sp macro="" textlink="">
      <xdr:nvSpPr>
        <xdr:cNvPr id="1894" name="WordArt 870"/>
        <xdr:cNvSpPr>
          <a:spLocks noChangeArrowheads="1" noChangeShapeType="1" noTextEdit="1"/>
        </xdr:cNvSpPr>
      </xdr:nvSpPr>
      <xdr:spPr bwMode="auto">
        <a:xfrm>
          <a:off x="847725" y="12955905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123825</xdr:colOff>
      <xdr:row>0</xdr:row>
      <xdr:rowOff>0</xdr:rowOff>
    </xdr:from>
    <xdr:to>
      <xdr:col>9</xdr:col>
      <xdr:colOff>85725</xdr:colOff>
      <xdr:row>7</xdr:row>
      <xdr:rowOff>123825</xdr:rowOff>
    </xdr:to>
    <xdr:sp macro="" textlink="">
      <xdr:nvSpPr>
        <xdr:cNvPr id="3099" name="Text 20"/>
        <xdr:cNvSpPr txBox="1">
          <a:spLocks noChangeArrowheads="1"/>
        </xdr:cNvSpPr>
      </xdr:nvSpPr>
      <xdr:spPr bwMode="auto">
        <a:xfrm>
          <a:off x="904875" y="0"/>
          <a:ext cx="4562475" cy="1257300"/>
        </a:xfrm>
        <a:prstGeom prst="rect">
          <a:avLst/>
        </a:prstGeom>
        <a:solidFill>
          <a:srgbClr val="FFFFFF"/>
        </a:solidFill>
        <a:ln w="9525">
          <a:noFill/>
          <a:miter lim="800000"/>
          <a:headEnd/>
          <a:tailEnd/>
        </a:ln>
      </xdr:spPr>
      <xdr:txBody>
        <a:bodyPr vertOverflow="clip" wrap="square" lIns="36576" tIns="32004" rIns="36576" bIns="0" anchor="t" upright="1"/>
        <a:lstStyle/>
        <a:p>
          <a:pPr algn="ctr" rtl="0">
            <a:defRPr sz="1000"/>
          </a:pPr>
          <a:r>
            <a:rPr lang="en-US" sz="1600" b="1" i="0" u="none" strike="noStrike" baseline="0">
              <a:solidFill>
                <a:srgbClr val="000000"/>
              </a:solidFill>
              <a:latin typeface="Arial"/>
              <a:cs typeface="Arial"/>
            </a:rPr>
            <a:t>NACE</a:t>
          </a:r>
          <a:endParaRPr lang="en-US" sz="1200" b="1" i="0" u="none" strike="noStrike" baseline="0">
            <a:solidFill>
              <a:srgbClr val="000000"/>
            </a:solidFill>
            <a:latin typeface="Arial"/>
            <a:cs typeface="Arial"/>
          </a:endParaRPr>
        </a:p>
        <a:p>
          <a:pPr algn="ctr" rtl="0">
            <a:defRPr sz="1000"/>
          </a:pPr>
          <a:r>
            <a:rPr lang="en-US" sz="1200" b="1" i="0" u="none" strike="noStrike" baseline="0">
              <a:solidFill>
                <a:srgbClr val="000000"/>
              </a:solidFill>
              <a:latin typeface="Arial"/>
              <a:cs typeface="Arial"/>
            </a:rPr>
            <a:t>Reference to the Peabody Book</a:t>
          </a:r>
        </a:p>
        <a:p>
          <a:pPr algn="ctr" rtl="0">
            <a:defRPr sz="1000"/>
          </a:pPr>
          <a:r>
            <a:rPr lang="en-US" sz="1200" b="1" i="0" u="none" strike="noStrike" baseline="0">
              <a:solidFill>
                <a:srgbClr val="000000"/>
              </a:solidFill>
              <a:latin typeface="Arial"/>
              <a:cs typeface="Arial"/>
            </a:rPr>
            <a:t>Peabody's CONTROL OF PIPELINE CORROSION, 2nd Edition</a:t>
          </a:r>
        </a:p>
        <a:p>
          <a:pPr algn="ctr" rtl="0">
            <a:defRPr sz="1000"/>
          </a:pPr>
          <a:r>
            <a:rPr lang="en-US" sz="1200" b="1" i="0" u="none" strike="noStrike" baseline="0">
              <a:solidFill>
                <a:srgbClr val="000000"/>
              </a:solidFill>
              <a:latin typeface="Arial"/>
              <a:cs typeface="Arial"/>
            </a:rPr>
            <a:t>January 27th, 2007</a:t>
          </a:r>
        </a:p>
        <a:p>
          <a:pPr algn="ctr" rtl="0">
            <a:defRPr sz="1000"/>
          </a:pPr>
          <a:r>
            <a:rPr lang="en-US" sz="1200" b="1" i="0" u="none" strike="noStrike" baseline="0">
              <a:solidFill>
                <a:srgbClr val="000000"/>
              </a:solidFill>
              <a:latin typeface="Arial"/>
              <a:cs typeface="Arial"/>
            </a:rPr>
            <a:t>Revision 1.0</a:t>
          </a:r>
        </a:p>
        <a:p>
          <a:pPr algn="ctr" rtl="0">
            <a:defRPr sz="1000"/>
          </a:pPr>
          <a:r>
            <a:rPr lang="en-US" sz="1200" b="1" i="0" u="none" strike="noStrike" baseline="0">
              <a:solidFill>
                <a:srgbClr val="3366FF"/>
              </a:solidFill>
              <a:latin typeface="Arial"/>
              <a:cs typeface="Arial"/>
            </a:rPr>
            <a:t>US Standard Units</a:t>
          </a:r>
        </a:p>
      </xdr:txBody>
    </xdr:sp>
    <xdr:clientData fLocksWithSheet="0"/>
  </xdr:twoCellAnchor>
  <xdr:twoCellAnchor>
    <xdr:from>
      <xdr:col>1</xdr:col>
      <xdr:colOff>285750</xdr:colOff>
      <xdr:row>275</xdr:row>
      <xdr:rowOff>9525</xdr:rowOff>
    </xdr:from>
    <xdr:to>
      <xdr:col>11</xdr:col>
      <xdr:colOff>0</xdr:colOff>
      <xdr:row>281</xdr:row>
      <xdr:rowOff>76200</xdr:rowOff>
    </xdr:to>
    <xdr:sp macro="" textlink="">
      <xdr:nvSpPr>
        <xdr:cNvPr id="3171" name="Text Box 99"/>
        <xdr:cNvSpPr txBox="1">
          <a:spLocks noChangeArrowheads="1"/>
        </xdr:cNvSpPr>
      </xdr:nvSpPr>
      <xdr:spPr bwMode="auto">
        <a:xfrm>
          <a:off x="457200" y="44757975"/>
          <a:ext cx="6134100" cy="1038225"/>
        </a:xfrm>
        <a:prstGeom prst="rect">
          <a:avLst/>
        </a:prstGeom>
        <a:solidFill>
          <a:srgbClr val="FFFFFF"/>
        </a:solidFill>
        <a:ln w="19050">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3366FF"/>
              </a:solidFill>
              <a:latin typeface="Arial"/>
              <a:cs typeface="Arial"/>
            </a:rPr>
            <a:t>Anode Material¹                Consumption Rate²       Common Consumption      Current       Utilization </a:t>
          </a:r>
        </a:p>
        <a:p>
          <a:pPr algn="l" rtl="0">
            <a:defRPr sz="1000"/>
          </a:pPr>
          <a:r>
            <a:rPr lang="en-US" sz="1000" b="1" i="0" u="none" strike="noStrike" baseline="0">
              <a:solidFill>
                <a:srgbClr val="3366FF"/>
              </a:solidFill>
              <a:latin typeface="Arial"/>
              <a:cs typeface="Arial"/>
            </a:rPr>
            <a:t>                                                                                       Rates Used²             Efficiency²       Factor³</a:t>
          </a:r>
        </a:p>
        <a:p>
          <a:pPr algn="l" rtl="0">
            <a:defRPr sz="1000"/>
          </a:pPr>
          <a:r>
            <a:rPr lang="en-US" sz="1000" b="1" i="0" u="none" strike="noStrike" baseline="0">
              <a:solidFill>
                <a:srgbClr val="3366FF"/>
              </a:solidFill>
              <a:latin typeface="Arial"/>
              <a:cs typeface="Arial"/>
            </a:rPr>
            <a:t>                                              </a:t>
          </a:r>
          <a:r>
            <a:rPr lang="en-US" sz="1000" b="1" i="0" u="none" strike="noStrike" baseline="0">
              <a:solidFill>
                <a:srgbClr val="000000"/>
              </a:solidFill>
              <a:latin typeface="Arial"/>
              <a:cs typeface="Arial"/>
            </a:rPr>
            <a:t>( lb/amp-yr )                     ( lb/amp-yr )</a:t>
          </a:r>
          <a:endParaRPr lang="en-US" sz="1000" b="1" i="0" u="none" strike="noStrike" baseline="0">
            <a:solidFill>
              <a:srgbClr val="3366FF"/>
            </a:solidFill>
            <a:latin typeface="Arial"/>
            <a:cs typeface="Arial"/>
          </a:endParaRPr>
        </a:p>
        <a:p>
          <a:pPr algn="l" rtl="0">
            <a:defRPr sz="1000"/>
          </a:pPr>
          <a:r>
            <a:rPr lang="en-US" sz="1000" b="0" i="0" u="none" strike="noStrike" baseline="0">
              <a:solidFill>
                <a:srgbClr val="000000"/>
              </a:solidFill>
              <a:latin typeface="Arial"/>
              <a:cs typeface="Arial"/>
            </a:rPr>
            <a:t>Magnesium (H-1 Alloy)              15.0 - 35.0                                 25                         0.50             0.85</a:t>
          </a:r>
        </a:p>
        <a:p>
          <a:pPr algn="l" rtl="0">
            <a:defRPr sz="1000"/>
          </a:pPr>
          <a:r>
            <a:rPr lang="en-US" sz="1000" b="0" i="0" u="none" strike="noStrike" baseline="0">
              <a:solidFill>
                <a:srgbClr val="000000"/>
              </a:solidFill>
              <a:latin typeface="Arial"/>
              <a:cs typeface="Arial"/>
            </a:rPr>
            <a:t>Magnesium (High Potential)       16.0 - 19.0                                 17                         0.50             0.85</a:t>
          </a:r>
        </a:p>
        <a:p>
          <a:pPr algn="l" rtl="0">
            <a:defRPr sz="1000"/>
          </a:pPr>
          <a:r>
            <a:rPr lang="en-US" sz="1000" b="0" i="0" u="none" strike="noStrike" baseline="0">
              <a:solidFill>
                <a:srgbClr val="000000"/>
              </a:solidFill>
              <a:latin typeface="Arial"/>
              <a:cs typeface="Arial"/>
            </a:rPr>
            <a:t>Zinc                                             23.7                                     23.7                        0.90             0.85  </a:t>
          </a:r>
        </a:p>
      </xdr:txBody>
    </xdr:sp>
    <xdr:clientData/>
  </xdr:twoCellAnchor>
  <xdr:oneCellAnchor>
    <xdr:from>
      <xdr:col>4</xdr:col>
      <xdr:colOff>0</xdr:colOff>
      <xdr:row>70</xdr:row>
      <xdr:rowOff>0</xdr:rowOff>
    </xdr:from>
    <xdr:ext cx="76200" cy="200025"/>
    <xdr:sp macro="" textlink="">
      <xdr:nvSpPr>
        <xdr:cNvPr id="3232" name="Text Box 160"/>
        <xdr:cNvSpPr txBox="1">
          <a:spLocks noChangeArrowheads="1"/>
        </xdr:cNvSpPr>
      </xdr:nvSpPr>
      <xdr:spPr bwMode="auto">
        <a:xfrm>
          <a:off x="2000250" y="11344275"/>
          <a:ext cx="76200" cy="200025"/>
        </a:xfrm>
        <a:prstGeom prst="rect">
          <a:avLst/>
        </a:prstGeom>
        <a:noFill/>
        <a:ln w="9525">
          <a:noFill/>
          <a:miter lim="800000"/>
          <a:headEnd/>
          <a:tailEnd/>
        </a:ln>
      </xdr:spPr>
    </xdr:sp>
    <xdr:clientData/>
  </xdr:oneCellAnchor>
  <xdr:oneCellAnchor>
    <xdr:from>
      <xdr:col>4</xdr:col>
      <xdr:colOff>0</xdr:colOff>
      <xdr:row>68</xdr:row>
      <xdr:rowOff>104775</xdr:rowOff>
    </xdr:from>
    <xdr:ext cx="76200" cy="200025"/>
    <xdr:sp macro="" textlink="">
      <xdr:nvSpPr>
        <xdr:cNvPr id="3238" name="Text Box 166"/>
        <xdr:cNvSpPr txBox="1">
          <a:spLocks noChangeArrowheads="1"/>
        </xdr:cNvSpPr>
      </xdr:nvSpPr>
      <xdr:spPr bwMode="auto">
        <a:xfrm>
          <a:off x="2000250" y="11125200"/>
          <a:ext cx="76200" cy="200025"/>
        </a:xfrm>
        <a:prstGeom prst="rect">
          <a:avLst/>
        </a:prstGeom>
        <a:noFill/>
        <a:ln w="9525">
          <a:noFill/>
          <a:miter lim="800000"/>
          <a:headEnd/>
          <a:tailEnd/>
        </a:ln>
      </xdr:spPr>
    </xdr:sp>
    <xdr:clientData/>
  </xdr:oneCellAnchor>
  <xdr:twoCellAnchor editAs="oneCell">
    <xdr:from>
      <xdr:col>1</xdr:col>
      <xdr:colOff>485775</xdr:colOff>
      <xdr:row>541</xdr:row>
      <xdr:rowOff>85725</xdr:rowOff>
    </xdr:from>
    <xdr:to>
      <xdr:col>9</xdr:col>
      <xdr:colOff>47625</xdr:colOff>
      <xdr:row>555</xdr:row>
      <xdr:rowOff>66675</xdr:rowOff>
    </xdr:to>
    <xdr:pic>
      <xdr:nvPicPr>
        <xdr:cNvPr id="3335" name="Picture 263" descr="2 - Wire Testa"/>
        <xdr:cNvPicPr>
          <a:picLocks noChangeAspect="1" noChangeArrowheads="1"/>
        </xdr:cNvPicPr>
      </xdr:nvPicPr>
      <xdr:blipFill>
        <a:blip xmlns:r="http://schemas.openxmlformats.org/officeDocument/2006/relationships" r:embed="rId1" cstate="print"/>
        <a:srcRect/>
        <a:stretch>
          <a:fillRect/>
        </a:stretch>
      </xdr:blipFill>
      <xdr:spPr bwMode="auto">
        <a:xfrm>
          <a:off x="657225" y="88125300"/>
          <a:ext cx="4772025" cy="2247900"/>
        </a:xfrm>
        <a:prstGeom prst="rect">
          <a:avLst/>
        </a:prstGeom>
        <a:noFill/>
      </xdr:spPr>
    </xdr:pic>
    <xdr:clientData/>
  </xdr:twoCellAnchor>
  <xdr:twoCellAnchor editAs="oneCell">
    <xdr:from>
      <xdr:col>1</xdr:col>
      <xdr:colOff>466725</xdr:colOff>
      <xdr:row>601</xdr:row>
      <xdr:rowOff>95250</xdr:rowOff>
    </xdr:from>
    <xdr:to>
      <xdr:col>8</xdr:col>
      <xdr:colOff>447675</xdr:colOff>
      <xdr:row>618</xdr:row>
      <xdr:rowOff>133350</xdr:rowOff>
    </xdr:to>
    <xdr:pic>
      <xdr:nvPicPr>
        <xdr:cNvPr id="3336" name="Picture 264" descr="4 - Wire Testa"/>
        <xdr:cNvPicPr>
          <a:picLocks noChangeAspect="1" noChangeArrowheads="1"/>
        </xdr:cNvPicPr>
      </xdr:nvPicPr>
      <xdr:blipFill>
        <a:blip xmlns:r="http://schemas.openxmlformats.org/officeDocument/2006/relationships" r:embed="rId2" cstate="print"/>
        <a:srcRect/>
        <a:stretch>
          <a:fillRect/>
        </a:stretch>
      </xdr:blipFill>
      <xdr:spPr bwMode="auto">
        <a:xfrm>
          <a:off x="638175" y="97897950"/>
          <a:ext cx="4514850" cy="2790825"/>
        </a:xfrm>
        <a:prstGeom prst="rect">
          <a:avLst/>
        </a:prstGeom>
        <a:noFill/>
      </xdr:spPr>
    </xdr:pic>
    <xdr:clientData/>
  </xdr:twoCellAnchor>
  <xdr:twoCellAnchor editAs="oneCell">
    <xdr:from>
      <xdr:col>2</xdr:col>
      <xdr:colOff>238125</xdr:colOff>
      <xdr:row>691</xdr:row>
      <xdr:rowOff>0</xdr:rowOff>
    </xdr:from>
    <xdr:to>
      <xdr:col>8</xdr:col>
      <xdr:colOff>514350</xdr:colOff>
      <xdr:row>702</xdr:row>
      <xdr:rowOff>152400</xdr:rowOff>
    </xdr:to>
    <xdr:pic>
      <xdr:nvPicPr>
        <xdr:cNvPr id="3351" name="Picture 279" descr="Layera"/>
        <xdr:cNvPicPr>
          <a:picLocks noChangeAspect="1" noChangeArrowheads="1"/>
        </xdr:cNvPicPr>
      </xdr:nvPicPr>
      <xdr:blipFill>
        <a:blip xmlns:r="http://schemas.openxmlformats.org/officeDocument/2006/relationships" r:embed="rId3" cstate="print"/>
        <a:srcRect/>
        <a:stretch>
          <a:fillRect/>
        </a:stretch>
      </xdr:blipFill>
      <xdr:spPr bwMode="auto">
        <a:xfrm>
          <a:off x="1019175" y="112395000"/>
          <a:ext cx="4200525" cy="1933575"/>
        </a:xfrm>
        <a:prstGeom prst="rect">
          <a:avLst/>
        </a:prstGeom>
        <a:noFill/>
      </xdr:spPr>
    </xdr:pic>
    <xdr:clientData/>
  </xdr:twoCellAnchor>
  <xdr:twoCellAnchor editAs="oneCell">
    <xdr:from>
      <xdr:col>3</xdr:col>
      <xdr:colOff>276225</xdr:colOff>
      <xdr:row>668</xdr:row>
      <xdr:rowOff>38100</xdr:rowOff>
    </xdr:from>
    <xdr:to>
      <xdr:col>7</xdr:col>
      <xdr:colOff>666750</xdr:colOff>
      <xdr:row>678</xdr:row>
      <xdr:rowOff>57150</xdr:rowOff>
    </xdr:to>
    <xdr:pic>
      <xdr:nvPicPr>
        <xdr:cNvPr id="3352" name="Picture 280" descr="wennera"/>
        <xdr:cNvPicPr>
          <a:picLocks noChangeAspect="1" noChangeArrowheads="1"/>
        </xdr:cNvPicPr>
      </xdr:nvPicPr>
      <xdr:blipFill>
        <a:blip xmlns:r="http://schemas.openxmlformats.org/officeDocument/2006/relationships" r:embed="rId4" cstate="print"/>
        <a:srcRect/>
        <a:stretch>
          <a:fillRect/>
        </a:stretch>
      </xdr:blipFill>
      <xdr:spPr bwMode="auto">
        <a:xfrm>
          <a:off x="1666875" y="108699300"/>
          <a:ext cx="3028950" cy="1638300"/>
        </a:xfrm>
        <a:prstGeom prst="rect">
          <a:avLst/>
        </a:prstGeom>
        <a:noFill/>
      </xdr:spPr>
    </xdr:pic>
    <xdr:clientData/>
  </xdr:twoCellAnchor>
  <xdr:twoCellAnchor editAs="oneCell">
    <xdr:from>
      <xdr:col>2</xdr:col>
      <xdr:colOff>523875</xdr:colOff>
      <xdr:row>199</xdr:row>
      <xdr:rowOff>28575</xdr:rowOff>
    </xdr:from>
    <xdr:to>
      <xdr:col>8</xdr:col>
      <xdr:colOff>428625</xdr:colOff>
      <xdr:row>206</xdr:row>
      <xdr:rowOff>152400</xdr:rowOff>
    </xdr:to>
    <xdr:pic>
      <xdr:nvPicPr>
        <xdr:cNvPr id="3400" name="Picture 328" descr="untitled1"/>
        <xdr:cNvPicPr>
          <a:picLocks noChangeAspect="1" noChangeArrowheads="1"/>
        </xdr:cNvPicPr>
      </xdr:nvPicPr>
      <xdr:blipFill>
        <a:blip xmlns:r="http://schemas.openxmlformats.org/officeDocument/2006/relationships" r:embed="rId5" cstate="print"/>
        <a:srcRect/>
        <a:stretch>
          <a:fillRect/>
        </a:stretch>
      </xdr:blipFill>
      <xdr:spPr bwMode="auto">
        <a:xfrm>
          <a:off x="1304925" y="32299275"/>
          <a:ext cx="3829050" cy="1257300"/>
        </a:xfrm>
        <a:prstGeom prst="rect">
          <a:avLst/>
        </a:prstGeom>
        <a:noFill/>
      </xdr:spPr>
    </xdr:pic>
    <xdr:clientData/>
  </xdr:twoCellAnchor>
  <xdr:twoCellAnchor editAs="oneCell">
    <xdr:from>
      <xdr:col>3</xdr:col>
      <xdr:colOff>171450</xdr:colOff>
      <xdr:row>15</xdr:row>
      <xdr:rowOff>19050</xdr:rowOff>
    </xdr:from>
    <xdr:to>
      <xdr:col>8</xdr:col>
      <xdr:colOff>123825</xdr:colOff>
      <xdr:row>22</xdr:row>
      <xdr:rowOff>47625</xdr:rowOff>
    </xdr:to>
    <xdr:pic>
      <xdr:nvPicPr>
        <xdr:cNvPr id="3455" name="Picture 383" descr="OHMS5_1"/>
        <xdr:cNvPicPr>
          <a:picLocks noChangeAspect="1" noChangeArrowheads="1"/>
        </xdr:cNvPicPr>
      </xdr:nvPicPr>
      <xdr:blipFill>
        <a:blip xmlns:r="http://schemas.openxmlformats.org/officeDocument/2006/relationships" r:embed="rId6" cstate="print"/>
        <a:srcRect/>
        <a:stretch>
          <a:fillRect/>
        </a:stretch>
      </xdr:blipFill>
      <xdr:spPr bwMode="auto">
        <a:xfrm>
          <a:off x="1562100" y="2447925"/>
          <a:ext cx="3267075" cy="1162050"/>
        </a:xfrm>
        <a:prstGeom prst="rect">
          <a:avLst/>
        </a:prstGeom>
        <a:noFill/>
        <a:ln w="9525">
          <a:noFill/>
          <a:miter lim="800000"/>
          <a:headEnd/>
          <a:tailEnd/>
        </a:ln>
      </xdr:spPr>
    </xdr:pic>
    <xdr:clientData/>
  </xdr:twoCellAnchor>
  <xdr:twoCellAnchor editAs="oneCell">
    <xdr:from>
      <xdr:col>2</xdr:col>
      <xdr:colOff>19050</xdr:colOff>
      <xdr:row>24</xdr:row>
      <xdr:rowOff>0</xdr:rowOff>
    </xdr:from>
    <xdr:to>
      <xdr:col>3</xdr:col>
      <xdr:colOff>390525</xdr:colOff>
      <xdr:row>29</xdr:row>
      <xdr:rowOff>114300</xdr:rowOff>
    </xdr:to>
    <xdr:pic>
      <xdr:nvPicPr>
        <xdr:cNvPr id="3460" name="Picture 388" descr="OHMS6_1"/>
        <xdr:cNvPicPr>
          <a:picLocks noChangeAspect="1" noChangeArrowheads="1"/>
        </xdr:cNvPicPr>
      </xdr:nvPicPr>
      <xdr:blipFill>
        <a:blip xmlns:r="http://schemas.openxmlformats.org/officeDocument/2006/relationships" r:embed="rId7" cstate="print"/>
        <a:srcRect/>
        <a:stretch>
          <a:fillRect/>
        </a:stretch>
      </xdr:blipFill>
      <xdr:spPr bwMode="auto">
        <a:xfrm>
          <a:off x="800100" y="3886200"/>
          <a:ext cx="981075" cy="923925"/>
        </a:xfrm>
        <a:prstGeom prst="rect">
          <a:avLst/>
        </a:prstGeom>
        <a:noFill/>
      </xdr:spPr>
    </xdr:pic>
    <xdr:clientData/>
  </xdr:twoCellAnchor>
  <xdr:twoCellAnchor editAs="oneCell">
    <xdr:from>
      <xdr:col>2</xdr:col>
      <xdr:colOff>0</xdr:colOff>
      <xdr:row>36</xdr:row>
      <xdr:rowOff>0</xdr:rowOff>
    </xdr:from>
    <xdr:to>
      <xdr:col>3</xdr:col>
      <xdr:colOff>371475</xdr:colOff>
      <xdr:row>41</xdr:row>
      <xdr:rowOff>114300</xdr:rowOff>
    </xdr:to>
    <xdr:pic>
      <xdr:nvPicPr>
        <xdr:cNvPr id="3467" name="Picture 395" descr="OHMS6_2"/>
        <xdr:cNvPicPr>
          <a:picLocks noChangeAspect="1" noChangeArrowheads="1"/>
        </xdr:cNvPicPr>
      </xdr:nvPicPr>
      <xdr:blipFill>
        <a:blip xmlns:r="http://schemas.openxmlformats.org/officeDocument/2006/relationships" r:embed="rId8" cstate="print"/>
        <a:srcRect/>
        <a:stretch>
          <a:fillRect/>
        </a:stretch>
      </xdr:blipFill>
      <xdr:spPr bwMode="auto">
        <a:xfrm>
          <a:off x="781050" y="5829300"/>
          <a:ext cx="981075" cy="923925"/>
        </a:xfrm>
        <a:prstGeom prst="rect">
          <a:avLst/>
        </a:prstGeom>
        <a:noFill/>
      </xdr:spPr>
    </xdr:pic>
    <xdr:clientData/>
  </xdr:twoCellAnchor>
  <xdr:twoCellAnchor editAs="oneCell">
    <xdr:from>
      <xdr:col>2</xdr:col>
      <xdr:colOff>0</xdr:colOff>
      <xdr:row>47</xdr:row>
      <xdr:rowOff>0</xdr:rowOff>
    </xdr:from>
    <xdr:to>
      <xdr:col>3</xdr:col>
      <xdr:colOff>371475</xdr:colOff>
      <xdr:row>52</xdr:row>
      <xdr:rowOff>114300</xdr:rowOff>
    </xdr:to>
    <xdr:pic>
      <xdr:nvPicPr>
        <xdr:cNvPr id="3475" name="Picture 403" descr="OHMS6_3"/>
        <xdr:cNvPicPr>
          <a:picLocks noChangeAspect="1" noChangeArrowheads="1"/>
        </xdr:cNvPicPr>
      </xdr:nvPicPr>
      <xdr:blipFill>
        <a:blip xmlns:r="http://schemas.openxmlformats.org/officeDocument/2006/relationships" r:embed="rId9" cstate="print"/>
        <a:srcRect/>
        <a:stretch>
          <a:fillRect/>
        </a:stretch>
      </xdr:blipFill>
      <xdr:spPr bwMode="auto">
        <a:xfrm>
          <a:off x="781050" y="7610475"/>
          <a:ext cx="981075" cy="923925"/>
        </a:xfrm>
        <a:prstGeom prst="rect">
          <a:avLst/>
        </a:prstGeom>
        <a:noFill/>
      </xdr:spPr>
    </xdr:pic>
    <xdr:clientData/>
  </xdr:twoCellAnchor>
  <xdr:twoCellAnchor editAs="oneCell">
    <xdr:from>
      <xdr:col>1</xdr:col>
      <xdr:colOff>47625</xdr:colOff>
      <xdr:row>98</xdr:row>
      <xdr:rowOff>0</xdr:rowOff>
    </xdr:from>
    <xdr:to>
      <xdr:col>10</xdr:col>
      <xdr:colOff>762000</xdr:colOff>
      <xdr:row>121</xdr:row>
      <xdr:rowOff>114300</xdr:rowOff>
    </xdr:to>
    <xdr:pic>
      <xdr:nvPicPr>
        <xdr:cNvPr id="3583" name="Picture 511" descr="Prefixes"/>
        <xdr:cNvPicPr>
          <a:picLocks noChangeAspect="1" noChangeArrowheads="1"/>
        </xdr:cNvPicPr>
      </xdr:nvPicPr>
      <xdr:blipFill>
        <a:blip xmlns:r="http://schemas.openxmlformats.org/officeDocument/2006/relationships" r:embed="rId10" cstate="print"/>
        <a:srcRect/>
        <a:stretch>
          <a:fillRect/>
        </a:stretch>
      </xdr:blipFill>
      <xdr:spPr bwMode="auto">
        <a:xfrm>
          <a:off x="219075" y="15878175"/>
          <a:ext cx="6076950" cy="3838575"/>
        </a:xfrm>
        <a:prstGeom prst="rect">
          <a:avLst/>
        </a:prstGeom>
        <a:noFill/>
      </xdr:spPr>
    </xdr:pic>
    <xdr:clientData/>
  </xdr:twoCellAnchor>
  <xdr:twoCellAnchor>
    <xdr:from>
      <xdr:col>1</xdr:col>
      <xdr:colOff>323850</xdr:colOff>
      <xdr:row>13</xdr:row>
      <xdr:rowOff>104775</xdr:rowOff>
    </xdr:from>
    <xdr:to>
      <xdr:col>10</xdr:col>
      <xdr:colOff>790575</xdr:colOff>
      <xdr:row>45</xdr:row>
      <xdr:rowOff>19050</xdr:rowOff>
    </xdr:to>
    <xdr:sp macro="" textlink="">
      <xdr:nvSpPr>
        <xdr:cNvPr id="3604" name="WordArt 532"/>
        <xdr:cNvSpPr>
          <a:spLocks noChangeArrowheads="1" noChangeShapeType="1" noTextEdit="1"/>
        </xdr:cNvSpPr>
      </xdr:nvSpPr>
      <xdr:spPr bwMode="auto">
        <a:xfrm>
          <a:off x="495300" y="220980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466725</xdr:colOff>
      <xdr:row>70</xdr:row>
      <xdr:rowOff>76200</xdr:rowOff>
    </xdr:from>
    <xdr:to>
      <xdr:col>10</xdr:col>
      <xdr:colOff>933450</xdr:colOff>
      <xdr:row>101</xdr:row>
      <xdr:rowOff>152400</xdr:rowOff>
    </xdr:to>
    <xdr:sp macro="" textlink="">
      <xdr:nvSpPr>
        <xdr:cNvPr id="3605" name="WordArt 533"/>
        <xdr:cNvSpPr>
          <a:spLocks noChangeArrowheads="1" noChangeShapeType="1" noTextEdit="1"/>
        </xdr:cNvSpPr>
      </xdr:nvSpPr>
      <xdr:spPr bwMode="auto">
        <a:xfrm>
          <a:off x="638175" y="11420475"/>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438150</xdr:colOff>
      <xdr:row>131</xdr:row>
      <xdr:rowOff>57150</xdr:rowOff>
    </xdr:from>
    <xdr:to>
      <xdr:col>10</xdr:col>
      <xdr:colOff>904875</xdr:colOff>
      <xdr:row>162</xdr:row>
      <xdr:rowOff>133350</xdr:rowOff>
    </xdr:to>
    <xdr:sp macro="" textlink="">
      <xdr:nvSpPr>
        <xdr:cNvPr id="3606" name="WordArt 534"/>
        <xdr:cNvSpPr>
          <a:spLocks noChangeArrowheads="1" noChangeShapeType="1" noTextEdit="1"/>
        </xdr:cNvSpPr>
      </xdr:nvSpPr>
      <xdr:spPr bwMode="auto">
        <a:xfrm>
          <a:off x="609600" y="21288375"/>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419100</xdr:colOff>
      <xdr:row>173</xdr:row>
      <xdr:rowOff>66675</xdr:rowOff>
    </xdr:from>
    <xdr:to>
      <xdr:col>10</xdr:col>
      <xdr:colOff>885825</xdr:colOff>
      <xdr:row>204</xdr:row>
      <xdr:rowOff>123825</xdr:rowOff>
    </xdr:to>
    <xdr:sp macro="" textlink="">
      <xdr:nvSpPr>
        <xdr:cNvPr id="3607" name="WordArt 535"/>
        <xdr:cNvSpPr>
          <a:spLocks noChangeArrowheads="1" noChangeShapeType="1" noTextEdit="1"/>
        </xdr:cNvSpPr>
      </xdr:nvSpPr>
      <xdr:spPr bwMode="auto">
        <a:xfrm>
          <a:off x="590550" y="28108275"/>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495300</xdr:colOff>
      <xdr:row>218</xdr:row>
      <xdr:rowOff>66675</xdr:rowOff>
    </xdr:from>
    <xdr:to>
      <xdr:col>10</xdr:col>
      <xdr:colOff>962025</xdr:colOff>
      <xdr:row>248</xdr:row>
      <xdr:rowOff>152400</xdr:rowOff>
    </xdr:to>
    <xdr:sp macro="" textlink="">
      <xdr:nvSpPr>
        <xdr:cNvPr id="3608" name="WordArt 536"/>
        <xdr:cNvSpPr>
          <a:spLocks noChangeArrowheads="1" noChangeShapeType="1" noTextEdit="1"/>
        </xdr:cNvSpPr>
      </xdr:nvSpPr>
      <xdr:spPr bwMode="auto">
        <a:xfrm>
          <a:off x="666750" y="3541395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2</xdr:col>
      <xdr:colOff>114300</xdr:colOff>
      <xdr:row>247</xdr:row>
      <xdr:rowOff>161925</xdr:rowOff>
    </xdr:from>
    <xdr:to>
      <xdr:col>11</xdr:col>
      <xdr:colOff>133350</xdr:colOff>
      <xdr:row>279</xdr:row>
      <xdr:rowOff>38100</xdr:rowOff>
    </xdr:to>
    <xdr:sp macro="" textlink="">
      <xdr:nvSpPr>
        <xdr:cNvPr id="3609" name="WordArt 537"/>
        <xdr:cNvSpPr>
          <a:spLocks noChangeArrowheads="1" noChangeShapeType="1" noTextEdit="1"/>
        </xdr:cNvSpPr>
      </xdr:nvSpPr>
      <xdr:spPr bwMode="auto">
        <a:xfrm>
          <a:off x="895350" y="40338375"/>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323850</xdr:colOff>
      <xdr:row>320</xdr:row>
      <xdr:rowOff>123825</xdr:rowOff>
    </xdr:from>
    <xdr:to>
      <xdr:col>10</xdr:col>
      <xdr:colOff>790575</xdr:colOff>
      <xdr:row>352</xdr:row>
      <xdr:rowOff>38100</xdr:rowOff>
    </xdr:to>
    <xdr:sp macro="" textlink="">
      <xdr:nvSpPr>
        <xdr:cNvPr id="3610" name="WordArt 538"/>
        <xdr:cNvSpPr>
          <a:spLocks noChangeArrowheads="1" noChangeShapeType="1" noTextEdit="1"/>
        </xdr:cNvSpPr>
      </xdr:nvSpPr>
      <xdr:spPr bwMode="auto">
        <a:xfrm>
          <a:off x="495300" y="5219700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495300</xdr:colOff>
      <xdr:row>357</xdr:row>
      <xdr:rowOff>66675</xdr:rowOff>
    </xdr:from>
    <xdr:to>
      <xdr:col>10</xdr:col>
      <xdr:colOff>962025</xdr:colOff>
      <xdr:row>388</xdr:row>
      <xdr:rowOff>123825</xdr:rowOff>
    </xdr:to>
    <xdr:sp macro="" textlink="">
      <xdr:nvSpPr>
        <xdr:cNvPr id="3611" name="WordArt 539"/>
        <xdr:cNvSpPr>
          <a:spLocks noChangeArrowheads="1" noChangeShapeType="1" noTextEdit="1"/>
        </xdr:cNvSpPr>
      </xdr:nvSpPr>
      <xdr:spPr bwMode="auto">
        <a:xfrm>
          <a:off x="666750" y="58131075"/>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438150</xdr:colOff>
      <xdr:row>397</xdr:row>
      <xdr:rowOff>66675</xdr:rowOff>
    </xdr:from>
    <xdr:to>
      <xdr:col>10</xdr:col>
      <xdr:colOff>904875</xdr:colOff>
      <xdr:row>428</xdr:row>
      <xdr:rowOff>142875</xdr:rowOff>
    </xdr:to>
    <xdr:sp macro="" textlink="">
      <xdr:nvSpPr>
        <xdr:cNvPr id="3612" name="WordArt 540"/>
        <xdr:cNvSpPr>
          <a:spLocks noChangeArrowheads="1" noChangeShapeType="1" noTextEdit="1"/>
        </xdr:cNvSpPr>
      </xdr:nvSpPr>
      <xdr:spPr bwMode="auto">
        <a:xfrm>
          <a:off x="609600" y="64627125"/>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295275</xdr:colOff>
      <xdr:row>447</xdr:row>
      <xdr:rowOff>57150</xdr:rowOff>
    </xdr:from>
    <xdr:to>
      <xdr:col>10</xdr:col>
      <xdr:colOff>762000</xdr:colOff>
      <xdr:row>478</xdr:row>
      <xdr:rowOff>57150</xdr:rowOff>
    </xdr:to>
    <xdr:sp macro="" textlink="">
      <xdr:nvSpPr>
        <xdr:cNvPr id="3613" name="WordArt 541"/>
        <xdr:cNvSpPr>
          <a:spLocks noChangeArrowheads="1" noChangeShapeType="1" noTextEdit="1"/>
        </xdr:cNvSpPr>
      </xdr:nvSpPr>
      <xdr:spPr bwMode="auto">
        <a:xfrm>
          <a:off x="466725" y="72723375"/>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466725</xdr:colOff>
      <xdr:row>505</xdr:row>
      <xdr:rowOff>76200</xdr:rowOff>
    </xdr:from>
    <xdr:to>
      <xdr:col>10</xdr:col>
      <xdr:colOff>933450</xdr:colOff>
      <xdr:row>536</xdr:row>
      <xdr:rowOff>152400</xdr:rowOff>
    </xdr:to>
    <xdr:sp macro="" textlink="">
      <xdr:nvSpPr>
        <xdr:cNvPr id="3614" name="WordArt 542"/>
        <xdr:cNvSpPr>
          <a:spLocks noChangeArrowheads="1" noChangeShapeType="1" noTextEdit="1"/>
        </xdr:cNvSpPr>
      </xdr:nvSpPr>
      <xdr:spPr bwMode="auto">
        <a:xfrm>
          <a:off x="638175" y="8227695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523875</xdr:colOff>
      <xdr:row>558</xdr:row>
      <xdr:rowOff>57150</xdr:rowOff>
    </xdr:from>
    <xdr:to>
      <xdr:col>10</xdr:col>
      <xdr:colOff>990600</xdr:colOff>
      <xdr:row>589</xdr:row>
      <xdr:rowOff>114300</xdr:rowOff>
    </xdr:to>
    <xdr:sp macro="" textlink="">
      <xdr:nvSpPr>
        <xdr:cNvPr id="3615" name="WordArt 543"/>
        <xdr:cNvSpPr>
          <a:spLocks noChangeArrowheads="1" noChangeShapeType="1" noTextEdit="1"/>
        </xdr:cNvSpPr>
      </xdr:nvSpPr>
      <xdr:spPr bwMode="auto">
        <a:xfrm>
          <a:off x="695325" y="9084945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542925</xdr:colOff>
      <xdr:row>604</xdr:row>
      <xdr:rowOff>104775</xdr:rowOff>
    </xdr:from>
    <xdr:to>
      <xdr:col>10</xdr:col>
      <xdr:colOff>1009650</xdr:colOff>
      <xdr:row>636</xdr:row>
      <xdr:rowOff>9525</xdr:rowOff>
    </xdr:to>
    <xdr:sp macro="" textlink="">
      <xdr:nvSpPr>
        <xdr:cNvPr id="3616" name="WordArt 544"/>
        <xdr:cNvSpPr>
          <a:spLocks noChangeArrowheads="1" noChangeShapeType="1" noTextEdit="1"/>
        </xdr:cNvSpPr>
      </xdr:nvSpPr>
      <xdr:spPr bwMode="auto">
        <a:xfrm>
          <a:off x="714375" y="9839325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381000</xdr:colOff>
      <xdr:row>641</xdr:row>
      <xdr:rowOff>142875</xdr:rowOff>
    </xdr:from>
    <xdr:to>
      <xdr:col>10</xdr:col>
      <xdr:colOff>847725</xdr:colOff>
      <xdr:row>673</xdr:row>
      <xdr:rowOff>57150</xdr:rowOff>
    </xdr:to>
    <xdr:sp macro="" textlink="">
      <xdr:nvSpPr>
        <xdr:cNvPr id="3617" name="WordArt 545"/>
        <xdr:cNvSpPr>
          <a:spLocks noChangeArrowheads="1" noChangeShapeType="1" noTextEdit="1"/>
        </xdr:cNvSpPr>
      </xdr:nvSpPr>
      <xdr:spPr bwMode="auto">
        <a:xfrm>
          <a:off x="552450" y="10443210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323850</xdr:colOff>
      <xdr:row>706</xdr:row>
      <xdr:rowOff>66675</xdr:rowOff>
    </xdr:from>
    <xdr:to>
      <xdr:col>10</xdr:col>
      <xdr:colOff>790575</xdr:colOff>
      <xdr:row>737</xdr:row>
      <xdr:rowOff>142875</xdr:rowOff>
    </xdr:to>
    <xdr:sp macro="" textlink="">
      <xdr:nvSpPr>
        <xdr:cNvPr id="3618" name="WordArt 546"/>
        <xdr:cNvSpPr>
          <a:spLocks noChangeArrowheads="1" noChangeShapeType="1" noTextEdit="1"/>
        </xdr:cNvSpPr>
      </xdr:nvSpPr>
      <xdr:spPr bwMode="auto">
        <a:xfrm>
          <a:off x="495300" y="11489055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276225</xdr:colOff>
      <xdr:row>753</xdr:row>
      <xdr:rowOff>200025</xdr:rowOff>
    </xdr:from>
    <xdr:to>
      <xdr:col>10</xdr:col>
      <xdr:colOff>742950</xdr:colOff>
      <xdr:row>784</xdr:row>
      <xdr:rowOff>76200</xdr:rowOff>
    </xdr:to>
    <xdr:sp macro="" textlink="">
      <xdr:nvSpPr>
        <xdr:cNvPr id="3619" name="WordArt 547"/>
        <xdr:cNvSpPr>
          <a:spLocks noChangeArrowheads="1" noChangeShapeType="1" noTextEdit="1"/>
        </xdr:cNvSpPr>
      </xdr:nvSpPr>
      <xdr:spPr bwMode="auto">
        <a:xfrm>
          <a:off x="447675" y="122653425"/>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561975</xdr:colOff>
      <xdr:row>781</xdr:row>
      <xdr:rowOff>0</xdr:rowOff>
    </xdr:from>
    <xdr:to>
      <xdr:col>10</xdr:col>
      <xdr:colOff>1028700</xdr:colOff>
      <xdr:row>812</xdr:row>
      <xdr:rowOff>57150</xdr:rowOff>
    </xdr:to>
    <xdr:sp macro="" textlink="">
      <xdr:nvSpPr>
        <xdr:cNvPr id="3620" name="WordArt 548"/>
        <xdr:cNvSpPr>
          <a:spLocks noChangeArrowheads="1" noChangeShapeType="1" noTextEdit="1"/>
        </xdr:cNvSpPr>
      </xdr:nvSpPr>
      <xdr:spPr bwMode="auto">
        <a:xfrm>
          <a:off x="733425" y="12717780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twoCellAnchor>
    <xdr:from>
      <xdr:col>1</xdr:col>
      <xdr:colOff>428625</xdr:colOff>
      <xdr:row>815</xdr:row>
      <xdr:rowOff>133350</xdr:rowOff>
    </xdr:from>
    <xdr:to>
      <xdr:col>10</xdr:col>
      <xdr:colOff>895350</xdr:colOff>
      <xdr:row>845</xdr:row>
      <xdr:rowOff>9525</xdr:rowOff>
    </xdr:to>
    <xdr:sp macro="" textlink="">
      <xdr:nvSpPr>
        <xdr:cNvPr id="3621" name="WordArt 549"/>
        <xdr:cNvSpPr>
          <a:spLocks noChangeArrowheads="1" noChangeShapeType="1" noTextEdit="1"/>
        </xdr:cNvSpPr>
      </xdr:nvSpPr>
      <xdr:spPr bwMode="auto">
        <a:xfrm>
          <a:off x="600075" y="132835650"/>
          <a:ext cx="5829300" cy="5095875"/>
        </a:xfrm>
        <a:prstGeom prst="rect">
          <a:avLst/>
        </a:prstGeom>
      </xdr:spPr>
      <xdr:txBody>
        <a:bodyPr wrap="none" fromWordArt="1">
          <a:prstTxWarp prst="textSlantUp">
            <a:avLst>
              <a:gd name="adj" fmla="val 32056"/>
            </a:avLst>
          </a:prstTxWarp>
        </a:bodyPr>
        <a:lstStyle/>
        <a:p>
          <a:pPr algn="ctr" rtl="0"/>
          <a:r>
            <a:rPr lang="en-US" sz="3600" kern="10" spc="0">
              <a:ln w="9525">
                <a:solidFill>
                  <a:srgbClr val="800080"/>
                </a:solidFill>
                <a:round/>
                <a:headEnd/>
                <a:tailEnd/>
              </a:ln>
              <a:solidFill>
                <a:srgbClr val="800080"/>
              </a:solidFill>
              <a:effectLst>
                <a:outerShdw dist="53882" dir="2700000" algn="ctr" rotWithShape="0">
                  <a:srgbClr val="9999FF">
                    <a:alpha val="80000"/>
                  </a:srgbClr>
                </a:outerShdw>
              </a:effectLst>
              <a:latin typeface="Impact"/>
            </a:rPr>
            <a:t>SAMPLE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oleObject" Target="../embeddings/oleObject114.bin"/><Relationship Id="rId299" Type="http://schemas.openxmlformats.org/officeDocument/2006/relationships/oleObject" Target="../embeddings/oleObject296.bin"/><Relationship Id="rId21" Type="http://schemas.openxmlformats.org/officeDocument/2006/relationships/oleObject" Target="../embeddings/oleObject18.bin"/><Relationship Id="rId63" Type="http://schemas.openxmlformats.org/officeDocument/2006/relationships/oleObject" Target="../embeddings/oleObject60.bin"/><Relationship Id="rId159" Type="http://schemas.openxmlformats.org/officeDocument/2006/relationships/oleObject" Target="../embeddings/oleObject156.bin"/><Relationship Id="rId324" Type="http://schemas.openxmlformats.org/officeDocument/2006/relationships/oleObject" Target="../embeddings/oleObject321.bin"/><Relationship Id="rId366" Type="http://schemas.openxmlformats.org/officeDocument/2006/relationships/oleObject" Target="../embeddings/oleObject363.bin"/><Relationship Id="rId170" Type="http://schemas.openxmlformats.org/officeDocument/2006/relationships/oleObject" Target="../embeddings/oleObject167.bin"/><Relationship Id="rId226" Type="http://schemas.openxmlformats.org/officeDocument/2006/relationships/oleObject" Target="../embeddings/oleObject223.bin"/><Relationship Id="rId268" Type="http://schemas.openxmlformats.org/officeDocument/2006/relationships/oleObject" Target="../embeddings/oleObject265.bin"/><Relationship Id="rId11" Type="http://schemas.openxmlformats.org/officeDocument/2006/relationships/oleObject" Target="../embeddings/oleObject8.bin"/><Relationship Id="rId32" Type="http://schemas.openxmlformats.org/officeDocument/2006/relationships/oleObject" Target="../embeddings/oleObject29.bin"/><Relationship Id="rId53" Type="http://schemas.openxmlformats.org/officeDocument/2006/relationships/oleObject" Target="../embeddings/oleObject50.bin"/><Relationship Id="rId74" Type="http://schemas.openxmlformats.org/officeDocument/2006/relationships/oleObject" Target="../embeddings/oleObject71.bin"/><Relationship Id="rId128" Type="http://schemas.openxmlformats.org/officeDocument/2006/relationships/oleObject" Target="../embeddings/oleObject125.bin"/><Relationship Id="rId149" Type="http://schemas.openxmlformats.org/officeDocument/2006/relationships/oleObject" Target="../embeddings/oleObject146.bin"/><Relationship Id="rId314" Type="http://schemas.openxmlformats.org/officeDocument/2006/relationships/oleObject" Target="../embeddings/oleObject311.bin"/><Relationship Id="rId335" Type="http://schemas.openxmlformats.org/officeDocument/2006/relationships/oleObject" Target="../embeddings/oleObject332.bin"/><Relationship Id="rId356" Type="http://schemas.openxmlformats.org/officeDocument/2006/relationships/oleObject" Target="../embeddings/oleObject353.bin"/><Relationship Id="rId377" Type="http://schemas.openxmlformats.org/officeDocument/2006/relationships/oleObject" Target="../embeddings/oleObject374.bin"/><Relationship Id="rId398" Type="http://schemas.openxmlformats.org/officeDocument/2006/relationships/oleObject" Target="../embeddings/oleObject395.bin"/><Relationship Id="rId5" Type="http://schemas.openxmlformats.org/officeDocument/2006/relationships/oleObject" Target="../embeddings/oleObject2.bin"/><Relationship Id="rId95" Type="http://schemas.openxmlformats.org/officeDocument/2006/relationships/oleObject" Target="../embeddings/oleObject92.bin"/><Relationship Id="rId160" Type="http://schemas.openxmlformats.org/officeDocument/2006/relationships/oleObject" Target="../embeddings/oleObject157.bin"/><Relationship Id="rId181" Type="http://schemas.openxmlformats.org/officeDocument/2006/relationships/oleObject" Target="../embeddings/oleObject178.bin"/><Relationship Id="rId216" Type="http://schemas.openxmlformats.org/officeDocument/2006/relationships/oleObject" Target="../embeddings/oleObject213.bin"/><Relationship Id="rId237" Type="http://schemas.openxmlformats.org/officeDocument/2006/relationships/oleObject" Target="../embeddings/oleObject234.bin"/><Relationship Id="rId402" Type="http://schemas.openxmlformats.org/officeDocument/2006/relationships/oleObject" Target="../embeddings/oleObject399.bin"/><Relationship Id="rId258" Type="http://schemas.openxmlformats.org/officeDocument/2006/relationships/oleObject" Target="../embeddings/oleObject255.bin"/><Relationship Id="rId279" Type="http://schemas.openxmlformats.org/officeDocument/2006/relationships/oleObject" Target="../embeddings/oleObject276.bin"/><Relationship Id="rId22" Type="http://schemas.openxmlformats.org/officeDocument/2006/relationships/oleObject" Target="../embeddings/oleObject19.bin"/><Relationship Id="rId43" Type="http://schemas.openxmlformats.org/officeDocument/2006/relationships/oleObject" Target="../embeddings/oleObject40.bin"/><Relationship Id="rId64" Type="http://schemas.openxmlformats.org/officeDocument/2006/relationships/oleObject" Target="../embeddings/oleObject61.bin"/><Relationship Id="rId118" Type="http://schemas.openxmlformats.org/officeDocument/2006/relationships/oleObject" Target="../embeddings/oleObject115.bin"/><Relationship Id="rId139" Type="http://schemas.openxmlformats.org/officeDocument/2006/relationships/oleObject" Target="../embeddings/oleObject136.bin"/><Relationship Id="rId290" Type="http://schemas.openxmlformats.org/officeDocument/2006/relationships/oleObject" Target="../embeddings/oleObject287.bin"/><Relationship Id="rId304" Type="http://schemas.openxmlformats.org/officeDocument/2006/relationships/oleObject" Target="../embeddings/oleObject301.bin"/><Relationship Id="rId325" Type="http://schemas.openxmlformats.org/officeDocument/2006/relationships/oleObject" Target="../embeddings/oleObject322.bin"/><Relationship Id="rId346" Type="http://schemas.openxmlformats.org/officeDocument/2006/relationships/oleObject" Target="../embeddings/oleObject343.bin"/><Relationship Id="rId367" Type="http://schemas.openxmlformats.org/officeDocument/2006/relationships/oleObject" Target="../embeddings/oleObject364.bin"/><Relationship Id="rId388" Type="http://schemas.openxmlformats.org/officeDocument/2006/relationships/oleObject" Target="../embeddings/oleObject385.bin"/><Relationship Id="rId85" Type="http://schemas.openxmlformats.org/officeDocument/2006/relationships/oleObject" Target="../embeddings/oleObject82.bin"/><Relationship Id="rId150" Type="http://schemas.openxmlformats.org/officeDocument/2006/relationships/oleObject" Target="../embeddings/oleObject147.bin"/><Relationship Id="rId171" Type="http://schemas.openxmlformats.org/officeDocument/2006/relationships/oleObject" Target="../embeddings/oleObject168.bin"/><Relationship Id="rId192" Type="http://schemas.openxmlformats.org/officeDocument/2006/relationships/oleObject" Target="../embeddings/oleObject189.bin"/><Relationship Id="rId206" Type="http://schemas.openxmlformats.org/officeDocument/2006/relationships/oleObject" Target="../embeddings/oleObject203.bin"/><Relationship Id="rId227" Type="http://schemas.openxmlformats.org/officeDocument/2006/relationships/oleObject" Target="../embeddings/oleObject224.bin"/><Relationship Id="rId248" Type="http://schemas.openxmlformats.org/officeDocument/2006/relationships/oleObject" Target="../embeddings/oleObject245.bin"/><Relationship Id="rId269" Type="http://schemas.openxmlformats.org/officeDocument/2006/relationships/oleObject" Target="../embeddings/oleObject266.bin"/><Relationship Id="rId12" Type="http://schemas.openxmlformats.org/officeDocument/2006/relationships/oleObject" Target="../embeddings/oleObject9.bin"/><Relationship Id="rId33" Type="http://schemas.openxmlformats.org/officeDocument/2006/relationships/oleObject" Target="../embeddings/oleObject30.bin"/><Relationship Id="rId108" Type="http://schemas.openxmlformats.org/officeDocument/2006/relationships/oleObject" Target="../embeddings/oleObject105.bin"/><Relationship Id="rId129" Type="http://schemas.openxmlformats.org/officeDocument/2006/relationships/oleObject" Target="../embeddings/oleObject126.bin"/><Relationship Id="rId280" Type="http://schemas.openxmlformats.org/officeDocument/2006/relationships/oleObject" Target="../embeddings/oleObject277.bin"/><Relationship Id="rId315" Type="http://schemas.openxmlformats.org/officeDocument/2006/relationships/oleObject" Target="../embeddings/oleObject312.bin"/><Relationship Id="rId336" Type="http://schemas.openxmlformats.org/officeDocument/2006/relationships/oleObject" Target="../embeddings/oleObject333.bin"/><Relationship Id="rId357" Type="http://schemas.openxmlformats.org/officeDocument/2006/relationships/oleObject" Target="../embeddings/oleObject354.bin"/><Relationship Id="rId54" Type="http://schemas.openxmlformats.org/officeDocument/2006/relationships/oleObject" Target="../embeddings/oleObject51.bin"/><Relationship Id="rId75" Type="http://schemas.openxmlformats.org/officeDocument/2006/relationships/oleObject" Target="../embeddings/oleObject72.bin"/><Relationship Id="rId96" Type="http://schemas.openxmlformats.org/officeDocument/2006/relationships/oleObject" Target="../embeddings/oleObject93.bin"/><Relationship Id="rId140" Type="http://schemas.openxmlformats.org/officeDocument/2006/relationships/oleObject" Target="../embeddings/oleObject137.bin"/><Relationship Id="rId161" Type="http://schemas.openxmlformats.org/officeDocument/2006/relationships/oleObject" Target="../embeddings/oleObject158.bin"/><Relationship Id="rId182" Type="http://schemas.openxmlformats.org/officeDocument/2006/relationships/oleObject" Target="../embeddings/oleObject179.bin"/><Relationship Id="rId217" Type="http://schemas.openxmlformats.org/officeDocument/2006/relationships/oleObject" Target="../embeddings/oleObject214.bin"/><Relationship Id="rId378" Type="http://schemas.openxmlformats.org/officeDocument/2006/relationships/oleObject" Target="../embeddings/oleObject375.bin"/><Relationship Id="rId399" Type="http://schemas.openxmlformats.org/officeDocument/2006/relationships/oleObject" Target="../embeddings/oleObject396.bin"/><Relationship Id="rId403" Type="http://schemas.openxmlformats.org/officeDocument/2006/relationships/oleObject" Target="../embeddings/oleObject400.bin"/><Relationship Id="rId6" Type="http://schemas.openxmlformats.org/officeDocument/2006/relationships/oleObject" Target="../embeddings/oleObject3.bin"/><Relationship Id="rId238" Type="http://schemas.openxmlformats.org/officeDocument/2006/relationships/oleObject" Target="../embeddings/oleObject235.bin"/><Relationship Id="rId259" Type="http://schemas.openxmlformats.org/officeDocument/2006/relationships/oleObject" Target="../embeddings/oleObject256.bin"/><Relationship Id="rId23" Type="http://schemas.openxmlformats.org/officeDocument/2006/relationships/oleObject" Target="../embeddings/oleObject20.bin"/><Relationship Id="rId119" Type="http://schemas.openxmlformats.org/officeDocument/2006/relationships/oleObject" Target="../embeddings/oleObject116.bin"/><Relationship Id="rId270" Type="http://schemas.openxmlformats.org/officeDocument/2006/relationships/oleObject" Target="../embeddings/oleObject267.bin"/><Relationship Id="rId291" Type="http://schemas.openxmlformats.org/officeDocument/2006/relationships/oleObject" Target="../embeddings/oleObject288.bin"/><Relationship Id="rId305" Type="http://schemas.openxmlformats.org/officeDocument/2006/relationships/oleObject" Target="../embeddings/oleObject302.bin"/><Relationship Id="rId326" Type="http://schemas.openxmlformats.org/officeDocument/2006/relationships/oleObject" Target="../embeddings/oleObject323.bin"/><Relationship Id="rId347" Type="http://schemas.openxmlformats.org/officeDocument/2006/relationships/oleObject" Target="../embeddings/oleObject344.bin"/><Relationship Id="rId44" Type="http://schemas.openxmlformats.org/officeDocument/2006/relationships/oleObject" Target="../embeddings/oleObject41.bin"/><Relationship Id="rId65" Type="http://schemas.openxmlformats.org/officeDocument/2006/relationships/oleObject" Target="../embeddings/oleObject62.bin"/><Relationship Id="rId86" Type="http://schemas.openxmlformats.org/officeDocument/2006/relationships/oleObject" Target="../embeddings/oleObject83.bin"/><Relationship Id="rId130" Type="http://schemas.openxmlformats.org/officeDocument/2006/relationships/oleObject" Target="../embeddings/oleObject127.bin"/><Relationship Id="rId151" Type="http://schemas.openxmlformats.org/officeDocument/2006/relationships/oleObject" Target="../embeddings/oleObject148.bin"/><Relationship Id="rId368" Type="http://schemas.openxmlformats.org/officeDocument/2006/relationships/oleObject" Target="../embeddings/oleObject365.bin"/><Relationship Id="rId389" Type="http://schemas.openxmlformats.org/officeDocument/2006/relationships/oleObject" Target="../embeddings/oleObject386.bin"/><Relationship Id="rId172" Type="http://schemas.openxmlformats.org/officeDocument/2006/relationships/oleObject" Target="../embeddings/oleObject169.bin"/><Relationship Id="rId193" Type="http://schemas.openxmlformats.org/officeDocument/2006/relationships/oleObject" Target="../embeddings/oleObject190.bin"/><Relationship Id="rId207" Type="http://schemas.openxmlformats.org/officeDocument/2006/relationships/oleObject" Target="../embeddings/oleObject204.bin"/><Relationship Id="rId228" Type="http://schemas.openxmlformats.org/officeDocument/2006/relationships/oleObject" Target="../embeddings/oleObject225.bin"/><Relationship Id="rId249" Type="http://schemas.openxmlformats.org/officeDocument/2006/relationships/oleObject" Target="../embeddings/oleObject246.bin"/><Relationship Id="rId13" Type="http://schemas.openxmlformats.org/officeDocument/2006/relationships/oleObject" Target="../embeddings/oleObject10.bin"/><Relationship Id="rId109" Type="http://schemas.openxmlformats.org/officeDocument/2006/relationships/oleObject" Target="../embeddings/oleObject106.bin"/><Relationship Id="rId260" Type="http://schemas.openxmlformats.org/officeDocument/2006/relationships/oleObject" Target="../embeddings/oleObject257.bin"/><Relationship Id="rId281" Type="http://schemas.openxmlformats.org/officeDocument/2006/relationships/oleObject" Target="../embeddings/oleObject278.bin"/><Relationship Id="rId316" Type="http://schemas.openxmlformats.org/officeDocument/2006/relationships/oleObject" Target="../embeddings/oleObject313.bin"/><Relationship Id="rId337" Type="http://schemas.openxmlformats.org/officeDocument/2006/relationships/oleObject" Target="../embeddings/oleObject334.bin"/><Relationship Id="rId34" Type="http://schemas.openxmlformats.org/officeDocument/2006/relationships/oleObject" Target="../embeddings/oleObject31.bin"/><Relationship Id="rId55" Type="http://schemas.openxmlformats.org/officeDocument/2006/relationships/oleObject" Target="../embeddings/oleObject52.bin"/><Relationship Id="rId76" Type="http://schemas.openxmlformats.org/officeDocument/2006/relationships/oleObject" Target="../embeddings/oleObject73.bin"/><Relationship Id="rId97" Type="http://schemas.openxmlformats.org/officeDocument/2006/relationships/oleObject" Target="../embeddings/oleObject94.bin"/><Relationship Id="rId120" Type="http://schemas.openxmlformats.org/officeDocument/2006/relationships/oleObject" Target="../embeddings/oleObject117.bin"/><Relationship Id="rId141" Type="http://schemas.openxmlformats.org/officeDocument/2006/relationships/oleObject" Target="../embeddings/oleObject138.bin"/><Relationship Id="rId358" Type="http://schemas.openxmlformats.org/officeDocument/2006/relationships/oleObject" Target="../embeddings/oleObject355.bin"/><Relationship Id="rId379" Type="http://schemas.openxmlformats.org/officeDocument/2006/relationships/oleObject" Target="../embeddings/oleObject376.bin"/><Relationship Id="rId7" Type="http://schemas.openxmlformats.org/officeDocument/2006/relationships/oleObject" Target="../embeddings/oleObject4.bin"/><Relationship Id="rId162" Type="http://schemas.openxmlformats.org/officeDocument/2006/relationships/oleObject" Target="../embeddings/oleObject159.bin"/><Relationship Id="rId183" Type="http://schemas.openxmlformats.org/officeDocument/2006/relationships/oleObject" Target="../embeddings/oleObject180.bin"/><Relationship Id="rId218" Type="http://schemas.openxmlformats.org/officeDocument/2006/relationships/oleObject" Target="../embeddings/oleObject215.bin"/><Relationship Id="rId239" Type="http://schemas.openxmlformats.org/officeDocument/2006/relationships/oleObject" Target="../embeddings/oleObject236.bin"/><Relationship Id="rId390" Type="http://schemas.openxmlformats.org/officeDocument/2006/relationships/oleObject" Target="../embeddings/oleObject387.bin"/><Relationship Id="rId404" Type="http://schemas.openxmlformats.org/officeDocument/2006/relationships/oleObject" Target="../embeddings/oleObject401.bin"/><Relationship Id="rId250" Type="http://schemas.openxmlformats.org/officeDocument/2006/relationships/oleObject" Target="../embeddings/oleObject247.bin"/><Relationship Id="rId271" Type="http://schemas.openxmlformats.org/officeDocument/2006/relationships/oleObject" Target="../embeddings/oleObject268.bin"/><Relationship Id="rId292" Type="http://schemas.openxmlformats.org/officeDocument/2006/relationships/oleObject" Target="../embeddings/oleObject289.bin"/><Relationship Id="rId306" Type="http://schemas.openxmlformats.org/officeDocument/2006/relationships/oleObject" Target="../embeddings/oleObject303.bin"/><Relationship Id="rId24" Type="http://schemas.openxmlformats.org/officeDocument/2006/relationships/oleObject" Target="../embeddings/oleObject21.bin"/><Relationship Id="rId45" Type="http://schemas.openxmlformats.org/officeDocument/2006/relationships/oleObject" Target="../embeddings/oleObject42.bin"/><Relationship Id="rId66" Type="http://schemas.openxmlformats.org/officeDocument/2006/relationships/oleObject" Target="../embeddings/oleObject63.bin"/><Relationship Id="rId87" Type="http://schemas.openxmlformats.org/officeDocument/2006/relationships/oleObject" Target="../embeddings/oleObject84.bin"/><Relationship Id="rId110" Type="http://schemas.openxmlformats.org/officeDocument/2006/relationships/oleObject" Target="../embeddings/oleObject107.bin"/><Relationship Id="rId131" Type="http://schemas.openxmlformats.org/officeDocument/2006/relationships/oleObject" Target="../embeddings/oleObject128.bin"/><Relationship Id="rId327" Type="http://schemas.openxmlformats.org/officeDocument/2006/relationships/oleObject" Target="../embeddings/oleObject324.bin"/><Relationship Id="rId348" Type="http://schemas.openxmlformats.org/officeDocument/2006/relationships/oleObject" Target="../embeddings/oleObject345.bin"/><Relationship Id="rId369" Type="http://schemas.openxmlformats.org/officeDocument/2006/relationships/oleObject" Target="../embeddings/oleObject366.bin"/><Relationship Id="rId152" Type="http://schemas.openxmlformats.org/officeDocument/2006/relationships/oleObject" Target="../embeddings/oleObject149.bin"/><Relationship Id="rId173" Type="http://schemas.openxmlformats.org/officeDocument/2006/relationships/oleObject" Target="../embeddings/oleObject170.bin"/><Relationship Id="rId194" Type="http://schemas.openxmlformats.org/officeDocument/2006/relationships/oleObject" Target="../embeddings/oleObject191.bin"/><Relationship Id="rId208" Type="http://schemas.openxmlformats.org/officeDocument/2006/relationships/oleObject" Target="../embeddings/oleObject205.bin"/><Relationship Id="rId229" Type="http://schemas.openxmlformats.org/officeDocument/2006/relationships/oleObject" Target="../embeddings/oleObject226.bin"/><Relationship Id="rId380" Type="http://schemas.openxmlformats.org/officeDocument/2006/relationships/oleObject" Target="../embeddings/oleObject377.bin"/><Relationship Id="rId240" Type="http://schemas.openxmlformats.org/officeDocument/2006/relationships/oleObject" Target="../embeddings/oleObject237.bin"/><Relationship Id="rId261" Type="http://schemas.openxmlformats.org/officeDocument/2006/relationships/oleObject" Target="../embeddings/oleObject258.bin"/><Relationship Id="rId14" Type="http://schemas.openxmlformats.org/officeDocument/2006/relationships/oleObject" Target="../embeddings/oleObject11.bin"/><Relationship Id="rId35" Type="http://schemas.openxmlformats.org/officeDocument/2006/relationships/oleObject" Target="../embeddings/oleObject32.bin"/><Relationship Id="rId56" Type="http://schemas.openxmlformats.org/officeDocument/2006/relationships/oleObject" Target="../embeddings/oleObject53.bin"/><Relationship Id="rId77" Type="http://schemas.openxmlformats.org/officeDocument/2006/relationships/oleObject" Target="../embeddings/oleObject74.bin"/><Relationship Id="rId100" Type="http://schemas.openxmlformats.org/officeDocument/2006/relationships/oleObject" Target="../embeddings/oleObject97.bin"/><Relationship Id="rId282" Type="http://schemas.openxmlformats.org/officeDocument/2006/relationships/oleObject" Target="../embeddings/oleObject279.bin"/><Relationship Id="rId317" Type="http://schemas.openxmlformats.org/officeDocument/2006/relationships/oleObject" Target="../embeddings/oleObject314.bin"/><Relationship Id="rId338" Type="http://schemas.openxmlformats.org/officeDocument/2006/relationships/oleObject" Target="../embeddings/oleObject335.bin"/><Relationship Id="rId359" Type="http://schemas.openxmlformats.org/officeDocument/2006/relationships/oleObject" Target="../embeddings/oleObject356.bin"/><Relationship Id="rId8" Type="http://schemas.openxmlformats.org/officeDocument/2006/relationships/oleObject" Target="../embeddings/oleObject5.bin"/><Relationship Id="rId98" Type="http://schemas.openxmlformats.org/officeDocument/2006/relationships/oleObject" Target="../embeddings/oleObject95.bin"/><Relationship Id="rId121" Type="http://schemas.openxmlformats.org/officeDocument/2006/relationships/oleObject" Target="../embeddings/oleObject118.bin"/><Relationship Id="rId142" Type="http://schemas.openxmlformats.org/officeDocument/2006/relationships/oleObject" Target="../embeddings/oleObject139.bin"/><Relationship Id="rId163" Type="http://schemas.openxmlformats.org/officeDocument/2006/relationships/oleObject" Target="../embeddings/oleObject160.bin"/><Relationship Id="rId184" Type="http://schemas.openxmlformats.org/officeDocument/2006/relationships/oleObject" Target="../embeddings/oleObject181.bin"/><Relationship Id="rId219" Type="http://schemas.openxmlformats.org/officeDocument/2006/relationships/oleObject" Target="../embeddings/oleObject216.bin"/><Relationship Id="rId370" Type="http://schemas.openxmlformats.org/officeDocument/2006/relationships/oleObject" Target="../embeddings/oleObject367.bin"/><Relationship Id="rId391" Type="http://schemas.openxmlformats.org/officeDocument/2006/relationships/oleObject" Target="../embeddings/oleObject388.bin"/><Relationship Id="rId405" Type="http://schemas.openxmlformats.org/officeDocument/2006/relationships/oleObject" Target="../embeddings/oleObject402.bin"/><Relationship Id="rId230" Type="http://schemas.openxmlformats.org/officeDocument/2006/relationships/oleObject" Target="../embeddings/oleObject227.bin"/><Relationship Id="rId251" Type="http://schemas.openxmlformats.org/officeDocument/2006/relationships/oleObject" Target="../embeddings/oleObject248.bin"/><Relationship Id="rId25" Type="http://schemas.openxmlformats.org/officeDocument/2006/relationships/oleObject" Target="../embeddings/oleObject22.bin"/><Relationship Id="rId46" Type="http://schemas.openxmlformats.org/officeDocument/2006/relationships/oleObject" Target="../embeddings/oleObject43.bin"/><Relationship Id="rId67" Type="http://schemas.openxmlformats.org/officeDocument/2006/relationships/oleObject" Target="../embeddings/oleObject64.bin"/><Relationship Id="rId272" Type="http://schemas.openxmlformats.org/officeDocument/2006/relationships/oleObject" Target="../embeddings/oleObject269.bin"/><Relationship Id="rId293" Type="http://schemas.openxmlformats.org/officeDocument/2006/relationships/oleObject" Target="../embeddings/oleObject290.bin"/><Relationship Id="rId307" Type="http://schemas.openxmlformats.org/officeDocument/2006/relationships/oleObject" Target="../embeddings/oleObject304.bin"/><Relationship Id="rId328" Type="http://schemas.openxmlformats.org/officeDocument/2006/relationships/oleObject" Target="../embeddings/oleObject325.bin"/><Relationship Id="rId349" Type="http://schemas.openxmlformats.org/officeDocument/2006/relationships/oleObject" Target="../embeddings/oleObject346.bin"/><Relationship Id="rId88" Type="http://schemas.openxmlformats.org/officeDocument/2006/relationships/oleObject" Target="../embeddings/oleObject85.bin"/><Relationship Id="rId111" Type="http://schemas.openxmlformats.org/officeDocument/2006/relationships/oleObject" Target="../embeddings/oleObject108.bin"/><Relationship Id="rId132" Type="http://schemas.openxmlformats.org/officeDocument/2006/relationships/oleObject" Target="../embeddings/oleObject129.bin"/><Relationship Id="rId153" Type="http://schemas.openxmlformats.org/officeDocument/2006/relationships/oleObject" Target="../embeddings/oleObject150.bin"/><Relationship Id="rId174" Type="http://schemas.openxmlformats.org/officeDocument/2006/relationships/oleObject" Target="../embeddings/oleObject171.bin"/><Relationship Id="rId195" Type="http://schemas.openxmlformats.org/officeDocument/2006/relationships/oleObject" Target="../embeddings/oleObject192.bin"/><Relationship Id="rId209" Type="http://schemas.openxmlformats.org/officeDocument/2006/relationships/oleObject" Target="../embeddings/oleObject206.bin"/><Relationship Id="rId360" Type="http://schemas.openxmlformats.org/officeDocument/2006/relationships/oleObject" Target="../embeddings/oleObject357.bin"/><Relationship Id="rId381" Type="http://schemas.openxmlformats.org/officeDocument/2006/relationships/oleObject" Target="../embeddings/oleObject378.bin"/><Relationship Id="rId220" Type="http://schemas.openxmlformats.org/officeDocument/2006/relationships/oleObject" Target="../embeddings/oleObject217.bin"/><Relationship Id="rId241" Type="http://schemas.openxmlformats.org/officeDocument/2006/relationships/oleObject" Target="../embeddings/oleObject238.bin"/><Relationship Id="rId15" Type="http://schemas.openxmlformats.org/officeDocument/2006/relationships/oleObject" Target="../embeddings/oleObject12.bin"/><Relationship Id="rId36" Type="http://schemas.openxmlformats.org/officeDocument/2006/relationships/oleObject" Target="../embeddings/oleObject33.bin"/><Relationship Id="rId57" Type="http://schemas.openxmlformats.org/officeDocument/2006/relationships/oleObject" Target="../embeddings/oleObject54.bin"/><Relationship Id="rId262" Type="http://schemas.openxmlformats.org/officeDocument/2006/relationships/oleObject" Target="../embeddings/oleObject259.bin"/><Relationship Id="rId283" Type="http://schemas.openxmlformats.org/officeDocument/2006/relationships/oleObject" Target="../embeddings/oleObject280.bin"/><Relationship Id="rId318" Type="http://schemas.openxmlformats.org/officeDocument/2006/relationships/oleObject" Target="../embeddings/oleObject315.bin"/><Relationship Id="rId339" Type="http://schemas.openxmlformats.org/officeDocument/2006/relationships/oleObject" Target="../embeddings/oleObject336.bin"/><Relationship Id="rId78" Type="http://schemas.openxmlformats.org/officeDocument/2006/relationships/oleObject" Target="../embeddings/oleObject75.bin"/><Relationship Id="rId99" Type="http://schemas.openxmlformats.org/officeDocument/2006/relationships/oleObject" Target="../embeddings/oleObject96.bin"/><Relationship Id="rId101" Type="http://schemas.openxmlformats.org/officeDocument/2006/relationships/oleObject" Target="../embeddings/oleObject98.bin"/><Relationship Id="rId122" Type="http://schemas.openxmlformats.org/officeDocument/2006/relationships/oleObject" Target="../embeddings/oleObject119.bin"/><Relationship Id="rId143" Type="http://schemas.openxmlformats.org/officeDocument/2006/relationships/oleObject" Target="../embeddings/oleObject140.bin"/><Relationship Id="rId164" Type="http://schemas.openxmlformats.org/officeDocument/2006/relationships/oleObject" Target="../embeddings/oleObject161.bin"/><Relationship Id="rId185" Type="http://schemas.openxmlformats.org/officeDocument/2006/relationships/oleObject" Target="../embeddings/oleObject182.bin"/><Relationship Id="rId350" Type="http://schemas.openxmlformats.org/officeDocument/2006/relationships/oleObject" Target="../embeddings/oleObject347.bin"/><Relationship Id="rId371" Type="http://schemas.openxmlformats.org/officeDocument/2006/relationships/oleObject" Target="../embeddings/oleObject368.bin"/><Relationship Id="rId406" Type="http://schemas.openxmlformats.org/officeDocument/2006/relationships/oleObject" Target="../embeddings/oleObject403.bin"/><Relationship Id="rId9" Type="http://schemas.openxmlformats.org/officeDocument/2006/relationships/oleObject" Target="../embeddings/oleObject6.bin"/><Relationship Id="rId210" Type="http://schemas.openxmlformats.org/officeDocument/2006/relationships/oleObject" Target="../embeddings/oleObject207.bin"/><Relationship Id="rId392" Type="http://schemas.openxmlformats.org/officeDocument/2006/relationships/oleObject" Target="../embeddings/oleObject389.bin"/><Relationship Id="rId26" Type="http://schemas.openxmlformats.org/officeDocument/2006/relationships/oleObject" Target="../embeddings/oleObject23.bin"/><Relationship Id="rId231" Type="http://schemas.openxmlformats.org/officeDocument/2006/relationships/oleObject" Target="../embeddings/oleObject228.bin"/><Relationship Id="rId252" Type="http://schemas.openxmlformats.org/officeDocument/2006/relationships/oleObject" Target="../embeddings/oleObject249.bin"/><Relationship Id="rId273" Type="http://schemas.openxmlformats.org/officeDocument/2006/relationships/oleObject" Target="../embeddings/oleObject270.bin"/><Relationship Id="rId294" Type="http://schemas.openxmlformats.org/officeDocument/2006/relationships/oleObject" Target="../embeddings/oleObject291.bin"/><Relationship Id="rId308" Type="http://schemas.openxmlformats.org/officeDocument/2006/relationships/oleObject" Target="../embeddings/oleObject305.bin"/><Relationship Id="rId329" Type="http://schemas.openxmlformats.org/officeDocument/2006/relationships/oleObject" Target="../embeddings/oleObject326.bin"/><Relationship Id="rId47" Type="http://schemas.openxmlformats.org/officeDocument/2006/relationships/oleObject" Target="../embeddings/oleObject44.bin"/><Relationship Id="rId68" Type="http://schemas.openxmlformats.org/officeDocument/2006/relationships/oleObject" Target="../embeddings/oleObject65.bin"/><Relationship Id="rId89" Type="http://schemas.openxmlformats.org/officeDocument/2006/relationships/oleObject" Target="../embeddings/oleObject86.bin"/><Relationship Id="rId112" Type="http://schemas.openxmlformats.org/officeDocument/2006/relationships/oleObject" Target="../embeddings/oleObject109.bin"/><Relationship Id="rId133" Type="http://schemas.openxmlformats.org/officeDocument/2006/relationships/oleObject" Target="../embeddings/oleObject130.bin"/><Relationship Id="rId154" Type="http://schemas.openxmlformats.org/officeDocument/2006/relationships/oleObject" Target="../embeddings/oleObject151.bin"/><Relationship Id="rId175" Type="http://schemas.openxmlformats.org/officeDocument/2006/relationships/oleObject" Target="../embeddings/oleObject172.bin"/><Relationship Id="rId340" Type="http://schemas.openxmlformats.org/officeDocument/2006/relationships/oleObject" Target="../embeddings/oleObject337.bin"/><Relationship Id="rId361" Type="http://schemas.openxmlformats.org/officeDocument/2006/relationships/oleObject" Target="../embeddings/oleObject358.bin"/><Relationship Id="rId196" Type="http://schemas.openxmlformats.org/officeDocument/2006/relationships/oleObject" Target="../embeddings/oleObject193.bin"/><Relationship Id="rId200" Type="http://schemas.openxmlformats.org/officeDocument/2006/relationships/oleObject" Target="../embeddings/oleObject197.bin"/><Relationship Id="rId382" Type="http://schemas.openxmlformats.org/officeDocument/2006/relationships/oleObject" Target="../embeddings/oleObject379.bin"/><Relationship Id="rId16" Type="http://schemas.openxmlformats.org/officeDocument/2006/relationships/oleObject" Target="../embeddings/oleObject13.bin"/><Relationship Id="rId221" Type="http://schemas.openxmlformats.org/officeDocument/2006/relationships/oleObject" Target="../embeddings/oleObject218.bin"/><Relationship Id="rId242" Type="http://schemas.openxmlformats.org/officeDocument/2006/relationships/oleObject" Target="../embeddings/oleObject239.bin"/><Relationship Id="rId263" Type="http://schemas.openxmlformats.org/officeDocument/2006/relationships/oleObject" Target="../embeddings/oleObject260.bin"/><Relationship Id="rId284" Type="http://schemas.openxmlformats.org/officeDocument/2006/relationships/oleObject" Target="../embeddings/oleObject281.bin"/><Relationship Id="rId319" Type="http://schemas.openxmlformats.org/officeDocument/2006/relationships/oleObject" Target="../embeddings/oleObject316.bin"/><Relationship Id="rId37" Type="http://schemas.openxmlformats.org/officeDocument/2006/relationships/oleObject" Target="../embeddings/oleObject34.bin"/><Relationship Id="rId58" Type="http://schemas.openxmlformats.org/officeDocument/2006/relationships/oleObject" Target="../embeddings/oleObject55.bin"/><Relationship Id="rId79" Type="http://schemas.openxmlformats.org/officeDocument/2006/relationships/oleObject" Target="../embeddings/oleObject76.bin"/><Relationship Id="rId102" Type="http://schemas.openxmlformats.org/officeDocument/2006/relationships/oleObject" Target="../embeddings/oleObject99.bin"/><Relationship Id="rId123" Type="http://schemas.openxmlformats.org/officeDocument/2006/relationships/oleObject" Target="../embeddings/oleObject120.bin"/><Relationship Id="rId144" Type="http://schemas.openxmlformats.org/officeDocument/2006/relationships/oleObject" Target="../embeddings/oleObject141.bin"/><Relationship Id="rId330" Type="http://schemas.openxmlformats.org/officeDocument/2006/relationships/oleObject" Target="../embeddings/oleObject327.bin"/><Relationship Id="rId90" Type="http://schemas.openxmlformats.org/officeDocument/2006/relationships/oleObject" Target="../embeddings/oleObject87.bin"/><Relationship Id="rId165" Type="http://schemas.openxmlformats.org/officeDocument/2006/relationships/oleObject" Target="../embeddings/oleObject162.bin"/><Relationship Id="rId186" Type="http://schemas.openxmlformats.org/officeDocument/2006/relationships/oleObject" Target="../embeddings/oleObject183.bin"/><Relationship Id="rId351" Type="http://schemas.openxmlformats.org/officeDocument/2006/relationships/oleObject" Target="../embeddings/oleObject348.bin"/><Relationship Id="rId372" Type="http://schemas.openxmlformats.org/officeDocument/2006/relationships/oleObject" Target="../embeddings/oleObject369.bin"/><Relationship Id="rId393" Type="http://schemas.openxmlformats.org/officeDocument/2006/relationships/oleObject" Target="../embeddings/oleObject390.bin"/><Relationship Id="rId407" Type="http://schemas.openxmlformats.org/officeDocument/2006/relationships/oleObject" Target="../embeddings/oleObject404.bin"/><Relationship Id="rId211" Type="http://schemas.openxmlformats.org/officeDocument/2006/relationships/oleObject" Target="../embeddings/oleObject208.bin"/><Relationship Id="rId232" Type="http://schemas.openxmlformats.org/officeDocument/2006/relationships/oleObject" Target="../embeddings/oleObject229.bin"/><Relationship Id="rId253" Type="http://schemas.openxmlformats.org/officeDocument/2006/relationships/oleObject" Target="../embeddings/oleObject250.bin"/><Relationship Id="rId274" Type="http://schemas.openxmlformats.org/officeDocument/2006/relationships/oleObject" Target="../embeddings/oleObject271.bin"/><Relationship Id="rId295" Type="http://schemas.openxmlformats.org/officeDocument/2006/relationships/oleObject" Target="../embeddings/oleObject292.bin"/><Relationship Id="rId309" Type="http://schemas.openxmlformats.org/officeDocument/2006/relationships/oleObject" Target="../embeddings/oleObject306.bin"/><Relationship Id="rId27" Type="http://schemas.openxmlformats.org/officeDocument/2006/relationships/oleObject" Target="../embeddings/oleObject24.bin"/><Relationship Id="rId48" Type="http://schemas.openxmlformats.org/officeDocument/2006/relationships/oleObject" Target="../embeddings/oleObject45.bin"/><Relationship Id="rId69" Type="http://schemas.openxmlformats.org/officeDocument/2006/relationships/oleObject" Target="../embeddings/oleObject66.bin"/><Relationship Id="rId113" Type="http://schemas.openxmlformats.org/officeDocument/2006/relationships/oleObject" Target="../embeddings/oleObject110.bin"/><Relationship Id="rId134" Type="http://schemas.openxmlformats.org/officeDocument/2006/relationships/oleObject" Target="../embeddings/oleObject131.bin"/><Relationship Id="rId320" Type="http://schemas.openxmlformats.org/officeDocument/2006/relationships/oleObject" Target="../embeddings/oleObject317.bin"/><Relationship Id="rId80" Type="http://schemas.openxmlformats.org/officeDocument/2006/relationships/oleObject" Target="../embeddings/oleObject77.bin"/><Relationship Id="rId155" Type="http://schemas.openxmlformats.org/officeDocument/2006/relationships/oleObject" Target="../embeddings/oleObject152.bin"/><Relationship Id="rId176" Type="http://schemas.openxmlformats.org/officeDocument/2006/relationships/oleObject" Target="../embeddings/oleObject173.bin"/><Relationship Id="rId197" Type="http://schemas.openxmlformats.org/officeDocument/2006/relationships/oleObject" Target="../embeddings/oleObject194.bin"/><Relationship Id="rId341" Type="http://schemas.openxmlformats.org/officeDocument/2006/relationships/oleObject" Target="../embeddings/oleObject338.bin"/><Relationship Id="rId362" Type="http://schemas.openxmlformats.org/officeDocument/2006/relationships/oleObject" Target="../embeddings/oleObject359.bin"/><Relationship Id="rId383" Type="http://schemas.openxmlformats.org/officeDocument/2006/relationships/oleObject" Target="../embeddings/oleObject380.bin"/><Relationship Id="rId201" Type="http://schemas.openxmlformats.org/officeDocument/2006/relationships/oleObject" Target="../embeddings/oleObject198.bin"/><Relationship Id="rId222" Type="http://schemas.openxmlformats.org/officeDocument/2006/relationships/oleObject" Target="../embeddings/oleObject219.bin"/><Relationship Id="rId243" Type="http://schemas.openxmlformats.org/officeDocument/2006/relationships/oleObject" Target="../embeddings/oleObject240.bin"/><Relationship Id="rId264" Type="http://schemas.openxmlformats.org/officeDocument/2006/relationships/oleObject" Target="../embeddings/oleObject261.bin"/><Relationship Id="rId285" Type="http://schemas.openxmlformats.org/officeDocument/2006/relationships/oleObject" Target="../embeddings/oleObject282.bin"/><Relationship Id="rId17" Type="http://schemas.openxmlformats.org/officeDocument/2006/relationships/oleObject" Target="../embeddings/oleObject14.bin"/><Relationship Id="rId38" Type="http://schemas.openxmlformats.org/officeDocument/2006/relationships/oleObject" Target="../embeddings/oleObject35.bin"/><Relationship Id="rId59" Type="http://schemas.openxmlformats.org/officeDocument/2006/relationships/oleObject" Target="../embeddings/oleObject56.bin"/><Relationship Id="rId103" Type="http://schemas.openxmlformats.org/officeDocument/2006/relationships/oleObject" Target="../embeddings/oleObject100.bin"/><Relationship Id="rId124" Type="http://schemas.openxmlformats.org/officeDocument/2006/relationships/oleObject" Target="../embeddings/oleObject121.bin"/><Relationship Id="rId310" Type="http://schemas.openxmlformats.org/officeDocument/2006/relationships/oleObject" Target="../embeddings/oleObject307.bin"/><Relationship Id="rId70" Type="http://schemas.openxmlformats.org/officeDocument/2006/relationships/oleObject" Target="../embeddings/oleObject67.bin"/><Relationship Id="rId91" Type="http://schemas.openxmlformats.org/officeDocument/2006/relationships/oleObject" Target="../embeddings/oleObject88.bin"/><Relationship Id="rId145" Type="http://schemas.openxmlformats.org/officeDocument/2006/relationships/oleObject" Target="../embeddings/oleObject142.bin"/><Relationship Id="rId166" Type="http://schemas.openxmlformats.org/officeDocument/2006/relationships/oleObject" Target="../embeddings/oleObject163.bin"/><Relationship Id="rId187" Type="http://schemas.openxmlformats.org/officeDocument/2006/relationships/oleObject" Target="../embeddings/oleObject184.bin"/><Relationship Id="rId331" Type="http://schemas.openxmlformats.org/officeDocument/2006/relationships/oleObject" Target="../embeddings/oleObject328.bin"/><Relationship Id="rId352" Type="http://schemas.openxmlformats.org/officeDocument/2006/relationships/oleObject" Target="../embeddings/oleObject349.bin"/><Relationship Id="rId373" Type="http://schemas.openxmlformats.org/officeDocument/2006/relationships/oleObject" Target="../embeddings/oleObject370.bin"/><Relationship Id="rId394" Type="http://schemas.openxmlformats.org/officeDocument/2006/relationships/oleObject" Target="../embeddings/oleObject391.bin"/><Relationship Id="rId1" Type="http://schemas.openxmlformats.org/officeDocument/2006/relationships/printerSettings" Target="../printerSettings/printerSettings1.bin"/><Relationship Id="rId212" Type="http://schemas.openxmlformats.org/officeDocument/2006/relationships/oleObject" Target="../embeddings/oleObject209.bin"/><Relationship Id="rId233" Type="http://schemas.openxmlformats.org/officeDocument/2006/relationships/oleObject" Target="../embeddings/oleObject230.bin"/><Relationship Id="rId254" Type="http://schemas.openxmlformats.org/officeDocument/2006/relationships/oleObject" Target="../embeddings/oleObject251.bin"/><Relationship Id="rId28" Type="http://schemas.openxmlformats.org/officeDocument/2006/relationships/oleObject" Target="../embeddings/oleObject25.bin"/><Relationship Id="rId49" Type="http://schemas.openxmlformats.org/officeDocument/2006/relationships/oleObject" Target="../embeddings/oleObject46.bin"/><Relationship Id="rId114" Type="http://schemas.openxmlformats.org/officeDocument/2006/relationships/oleObject" Target="../embeddings/oleObject111.bin"/><Relationship Id="rId275" Type="http://schemas.openxmlformats.org/officeDocument/2006/relationships/oleObject" Target="../embeddings/oleObject272.bin"/><Relationship Id="rId296" Type="http://schemas.openxmlformats.org/officeDocument/2006/relationships/oleObject" Target="../embeddings/oleObject293.bin"/><Relationship Id="rId300" Type="http://schemas.openxmlformats.org/officeDocument/2006/relationships/oleObject" Target="../embeddings/oleObject297.bin"/><Relationship Id="rId60" Type="http://schemas.openxmlformats.org/officeDocument/2006/relationships/oleObject" Target="../embeddings/oleObject57.bin"/><Relationship Id="rId81" Type="http://schemas.openxmlformats.org/officeDocument/2006/relationships/oleObject" Target="../embeddings/oleObject78.bin"/><Relationship Id="rId135" Type="http://schemas.openxmlformats.org/officeDocument/2006/relationships/oleObject" Target="../embeddings/oleObject132.bin"/><Relationship Id="rId156" Type="http://schemas.openxmlformats.org/officeDocument/2006/relationships/oleObject" Target="../embeddings/oleObject153.bin"/><Relationship Id="rId177" Type="http://schemas.openxmlformats.org/officeDocument/2006/relationships/oleObject" Target="../embeddings/oleObject174.bin"/><Relationship Id="rId198" Type="http://schemas.openxmlformats.org/officeDocument/2006/relationships/oleObject" Target="../embeddings/oleObject195.bin"/><Relationship Id="rId321" Type="http://schemas.openxmlformats.org/officeDocument/2006/relationships/oleObject" Target="../embeddings/oleObject318.bin"/><Relationship Id="rId342" Type="http://schemas.openxmlformats.org/officeDocument/2006/relationships/oleObject" Target="../embeddings/oleObject339.bin"/><Relationship Id="rId363" Type="http://schemas.openxmlformats.org/officeDocument/2006/relationships/oleObject" Target="../embeddings/oleObject360.bin"/><Relationship Id="rId384" Type="http://schemas.openxmlformats.org/officeDocument/2006/relationships/oleObject" Target="../embeddings/oleObject381.bin"/><Relationship Id="rId202" Type="http://schemas.openxmlformats.org/officeDocument/2006/relationships/oleObject" Target="../embeddings/oleObject199.bin"/><Relationship Id="rId223" Type="http://schemas.openxmlformats.org/officeDocument/2006/relationships/oleObject" Target="../embeddings/oleObject220.bin"/><Relationship Id="rId244" Type="http://schemas.openxmlformats.org/officeDocument/2006/relationships/oleObject" Target="../embeddings/oleObject241.bin"/><Relationship Id="rId18" Type="http://schemas.openxmlformats.org/officeDocument/2006/relationships/oleObject" Target="../embeddings/oleObject15.bin"/><Relationship Id="rId39" Type="http://schemas.openxmlformats.org/officeDocument/2006/relationships/oleObject" Target="../embeddings/oleObject36.bin"/><Relationship Id="rId265" Type="http://schemas.openxmlformats.org/officeDocument/2006/relationships/oleObject" Target="../embeddings/oleObject262.bin"/><Relationship Id="rId286" Type="http://schemas.openxmlformats.org/officeDocument/2006/relationships/oleObject" Target="../embeddings/oleObject283.bin"/><Relationship Id="rId50" Type="http://schemas.openxmlformats.org/officeDocument/2006/relationships/oleObject" Target="../embeddings/oleObject47.bin"/><Relationship Id="rId104" Type="http://schemas.openxmlformats.org/officeDocument/2006/relationships/oleObject" Target="../embeddings/oleObject101.bin"/><Relationship Id="rId125" Type="http://schemas.openxmlformats.org/officeDocument/2006/relationships/oleObject" Target="../embeddings/oleObject122.bin"/><Relationship Id="rId146" Type="http://schemas.openxmlformats.org/officeDocument/2006/relationships/oleObject" Target="../embeddings/oleObject143.bin"/><Relationship Id="rId167" Type="http://schemas.openxmlformats.org/officeDocument/2006/relationships/oleObject" Target="../embeddings/oleObject164.bin"/><Relationship Id="rId188" Type="http://schemas.openxmlformats.org/officeDocument/2006/relationships/oleObject" Target="../embeddings/oleObject185.bin"/><Relationship Id="rId311" Type="http://schemas.openxmlformats.org/officeDocument/2006/relationships/oleObject" Target="../embeddings/oleObject308.bin"/><Relationship Id="rId332" Type="http://schemas.openxmlformats.org/officeDocument/2006/relationships/oleObject" Target="../embeddings/oleObject329.bin"/><Relationship Id="rId353" Type="http://schemas.openxmlformats.org/officeDocument/2006/relationships/oleObject" Target="../embeddings/oleObject350.bin"/><Relationship Id="rId374" Type="http://schemas.openxmlformats.org/officeDocument/2006/relationships/oleObject" Target="../embeddings/oleObject371.bin"/><Relationship Id="rId395" Type="http://schemas.openxmlformats.org/officeDocument/2006/relationships/oleObject" Target="../embeddings/oleObject392.bin"/><Relationship Id="rId71" Type="http://schemas.openxmlformats.org/officeDocument/2006/relationships/oleObject" Target="../embeddings/oleObject68.bin"/><Relationship Id="rId92" Type="http://schemas.openxmlformats.org/officeDocument/2006/relationships/oleObject" Target="../embeddings/oleObject89.bin"/><Relationship Id="rId213" Type="http://schemas.openxmlformats.org/officeDocument/2006/relationships/oleObject" Target="../embeddings/oleObject210.bin"/><Relationship Id="rId234" Type="http://schemas.openxmlformats.org/officeDocument/2006/relationships/oleObject" Target="../embeddings/oleObject231.bin"/><Relationship Id="rId2" Type="http://schemas.openxmlformats.org/officeDocument/2006/relationships/drawing" Target="../drawings/drawing1.xml"/><Relationship Id="rId29" Type="http://schemas.openxmlformats.org/officeDocument/2006/relationships/oleObject" Target="../embeddings/oleObject26.bin"/><Relationship Id="rId255" Type="http://schemas.openxmlformats.org/officeDocument/2006/relationships/oleObject" Target="../embeddings/oleObject252.bin"/><Relationship Id="rId276" Type="http://schemas.openxmlformats.org/officeDocument/2006/relationships/oleObject" Target="../embeddings/oleObject273.bin"/><Relationship Id="rId297" Type="http://schemas.openxmlformats.org/officeDocument/2006/relationships/oleObject" Target="../embeddings/oleObject294.bin"/><Relationship Id="rId40" Type="http://schemas.openxmlformats.org/officeDocument/2006/relationships/oleObject" Target="../embeddings/oleObject37.bin"/><Relationship Id="rId115" Type="http://schemas.openxmlformats.org/officeDocument/2006/relationships/oleObject" Target="../embeddings/oleObject112.bin"/><Relationship Id="rId136" Type="http://schemas.openxmlformats.org/officeDocument/2006/relationships/oleObject" Target="../embeddings/oleObject133.bin"/><Relationship Id="rId157" Type="http://schemas.openxmlformats.org/officeDocument/2006/relationships/oleObject" Target="../embeddings/oleObject154.bin"/><Relationship Id="rId178" Type="http://schemas.openxmlformats.org/officeDocument/2006/relationships/oleObject" Target="../embeddings/oleObject175.bin"/><Relationship Id="rId301" Type="http://schemas.openxmlformats.org/officeDocument/2006/relationships/oleObject" Target="../embeddings/oleObject298.bin"/><Relationship Id="rId322" Type="http://schemas.openxmlformats.org/officeDocument/2006/relationships/oleObject" Target="../embeddings/oleObject319.bin"/><Relationship Id="rId343" Type="http://schemas.openxmlformats.org/officeDocument/2006/relationships/oleObject" Target="../embeddings/oleObject340.bin"/><Relationship Id="rId364" Type="http://schemas.openxmlformats.org/officeDocument/2006/relationships/oleObject" Target="../embeddings/oleObject361.bin"/><Relationship Id="rId61" Type="http://schemas.openxmlformats.org/officeDocument/2006/relationships/oleObject" Target="../embeddings/oleObject58.bin"/><Relationship Id="rId82" Type="http://schemas.openxmlformats.org/officeDocument/2006/relationships/oleObject" Target="../embeddings/oleObject79.bin"/><Relationship Id="rId199" Type="http://schemas.openxmlformats.org/officeDocument/2006/relationships/oleObject" Target="../embeddings/oleObject196.bin"/><Relationship Id="rId203" Type="http://schemas.openxmlformats.org/officeDocument/2006/relationships/oleObject" Target="../embeddings/oleObject200.bin"/><Relationship Id="rId385" Type="http://schemas.openxmlformats.org/officeDocument/2006/relationships/oleObject" Target="../embeddings/oleObject382.bin"/><Relationship Id="rId19" Type="http://schemas.openxmlformats.org/officeDocument/2006/relationships/oleObject" Target="../embeddings/oleObject16.bin"/><Relationship Id="rId224" Type="http://schemas.openxmlformats.org/officeDocument/2006/relationships/oleObject" Target="../embeddings/oleObject221.bin"/><Relationship Id="rId245" Type="http://schemas.openxmlformats.org/officeDocument/2006/relationships/oleObject" Target="../embeddings/oleObject242.bin"/><Relationship Id="rId266" Type="http://schemas.openxmlformats.org/officeDocument/2006/relationships/oleObject" Target="../embeddings/oleObject263.bin"/><Relationship Id="rId287" Type="http://schemas.openxmlformats.org/officeDocument/2006/relationships/oleObject" Target="../embeddings/oleObject284.bin"/><Relationship Id="rId30" Type="http://schemas.openxmlformats.org/officeDocument/2006/relationships/oleObject" Target="../embeddings/oleObject27.bin"/><Relationship Id="rId105" Type="http://schemas.openxmlformats.org/officeDocument/2006/relationships/oleObject" Target="../embeddings/oleObject102.bin"/><Relationship Id="rId126" Type="http://schemas.openxmlformats.org/officeDocument/2006/relationships/oleObject" Target="../embeddings/oleObject123.bin"/><Relationship Id="rId147" Type="http://schemas.openxmlformats.org/officeDocument/2006/relationships/oleObject" Target="../embeddings/oleObject144.bin"/><Relationship Id="rId168" Type="http://schemas.openxmlformats.org/officeDocument/2006/relationships/oleObject" Target="../embeddings/oleObject165.bin"/><Relationship Id="rId312" Type="http://schemas.openxmlformats.org/officeDocument/2006/relationships/oleObject" Target="../embeddings/oleObject309.bin"/><Relationship Id="rId333" Type="http://schemas.openxmlformats.org/officeDocument/2006/relationships/oleObject" Target="../embeddings/oleObject330.bin"/><Relationship Id="rId354" Type="http://schemas.openxmlformats.org/officeDocument/2006/relationships/oleObject" Target="../embeddings/oleObject351.bin"/><Relationship Id="rId51" Type="http://schemas.openxmlformats.org/officeDocument/2006/relationships/oleObject" Target="../embeddings/oleObject48.bin"/><Relationship Id="rId72" Type="http://schemas.openxmlformats.org/officeDocument/2006/relationships/oleObject" Target="../embeddings/oleObject69.bin"/><Relationship Id="rId93" Type="http://schemas.openxmlformats.org/officeDocument/2006/relationships/oleObject" Target="../embeddings/oleObject90.bin"/><Relationship Id="rId189" Type="http://schemas.openxmlformats.org/officeDocument/2006/relationships/oleObject" Target="../embeddings/oleObject186.bin"/><Relationship Id="rId375" Type="http://schemas.openxmlformats.org/officeDocument/2006/relationships/oleObject" Target="../embeddings/oleObject372.bin"/><Relationship Id="rId396" Type="http://schemas.openxmlformats.org/officeDocument/2006/relationships/oleObject" Target="../embeddings/oleObject393.bin"/><Relationship Id="rId3" Type="http://schemas.openxmlformats.org/officeDocument/2006/relationships/vmlDrawing" Target="../drawings/vmlDrawing1.vml"/><Relationship Id="rId214" Type="http://schemas.openxmlformats.org/officeDocument/2006/relationships/oleObject" Target="../embeddings/oleObject211.bin"/><Relationship Id="rId235" Type="http://schemas.openxmlformats.org/officeDocument/2006/relationships/oleObject" Target="../embeddings/oleObject232.bin"/><Relationship Id="rId256" Type="http://schemas.openxmlformats.org/officeDocument/2006/relationships/oleObject" Target="../embeddings/oleObject253.bin"/><Relationship Id="rId277" Type="http://schemas.openxmlformats.org/officeDocument/2006/relationships/oleObject" Target="../embeddings/oleObject274.bin"/><Relationship Id="rId298" Type="http://schemas.openxmlformats.org/officeDocument/2006/relationships/oleObject" Target="../embeddings/oleObject295.bin"/><Relationship Id="rId400" Type="http://schemas.openxmlformats.org/officeDocument/2006/relationships/oleObject" Target="../embeddings/oleObject397.bin"/><Relationship Id="rId116" Type="http://schemas.openxmlformats.org/officeDocument/2006/relationships/oleObject" Target="../embeddings/oleObject113.bin"/><Relationship Id="rId137" Type="http://schemas.openxmlformats.org/officeDocument/2006/relationships/oleObject" Target="../embeddings/oleObject134.bin"/><Relationship Id="rId158" Type="http://schemas.openxmlformats.org/officeDocument/2006/relationships/oleObject" Target="../embeddings/oleObject155.bin"/><Relationship Id="rId302" Type="http://schemas.openxmlformats.org/officeDocument/2006/relationships/oleObject" Target="../embeddings/oleObject299.bin"/><Relationship Id="rId323" Type="http://schemas.openxmlformats.org/officeDocument/2006/relationships/oleObject" Target="../embeddings/oleObject320.bin"/><Relationship Id="rId344" Type="http://schemas.openxmlformats.org/officeDocument/2006/relationships/oleObject" Target="../embeddings/oleObject341.bin"/><Relationship Id="rId20" Type="http://schemas.openxmlformats.org/officeDocument/2006/relationships/oleObject" Target="../embeddings/oleObject17.bin"/><Relationship Id="rId41" Type="http://schemas.openxmlformats.org/officeDocument/2006/relationships/oleObject" Target="../embeddings/oleObject38.bin"/><Relationship Id="rId62" Type="http://schemas.openxmlformats.org/officeDocument/2006/relationships/oleObject" Target="../embeddings/oleObject59.bin"/><Relationship Id="rId83" Type="http://schemas.openxmlformats.org/officeDocument/2006/relationships/oleObject" Target="../embeddings/oleObject80.bin"/><Relationship Id="rId179" Type="http://schemas.openxmlformats.org/officeDocument/2006/relationships/oleObject" Target="../embeddings/oleObject176.bin"/><Relationship Id="rId365" Type="http://schemas.openxmlformats.org/officeDocument/2006/relationships/oleObject" Target="../embeddings/oleObject362.bin"/><Relationship Id="rId386" Type="http://schemas.openxmlformats.org/officeDocument/2006/relationships/oleObject" Target="../embeddings/oleObject383.bin"/><Relationship Id="rId190" Type="http://schemas.openxmlformats.org/officeDocument/2006/relationships/oleObject" Target="../embeddings/oleObject187.bin"/><Relationship Id="rId204" Type="http://schemas.openxmlformats.org/officeDocument/2006/relationships/oleObject" Target="../embeddings/oleObject201.bin"/><Relationship Id="rId225" Type="http://schemas.openxmlformats.org/officeDocument/2006/relationships/oleObject" Target="../embeddings/oleObject222.bin"/><Relationship Id="rId246" Type="http://schemas.openxmlformats.org/officeDocument/2006/relationships/oleObject" Target="../embeddings/oleObject243.bin"/><Relationship Id="rId267" Type="http://schemas.openxmlformats.org/officeDocument/2006/relationships/oleObject" Target="../embeddings/oleObject264.bin"/><Relationship Id="rId288" Type="http://schemas.openxmlformats.org/officeDocument/2006/relationships/oleObject" Target="../embeddings/oleObject285.bin"/><Relationship Id="rId106" Type="http://schemas.openxmlformats.org/officeDocument/2006/relationships/oleObject" Target="../embeddings/oleObject103.bin"/><Relationship Id="rId127" Type="http://schemas.openxmlformats.org/officeDocument/2006/relationships/oleObject" Target="../embeddings/oleObject124.bin"/><Relationship Id="rId313" Type="http://schemas.openxmlformats.org/officeDocument/2006/relationships/oleObject" Target="../embeddings/oleObject310.bin"/><Relationship Id="rId10" Type="http://schemas.openxmlformats.org/officeDocument/2006/relationships/oleObject" Target="../embeddings/oleObject7.bin"/><Relationship Id="rId31" Type="http://schemas.openxmlformats.org/officeDocument/2006/relationships/oleObject" Target="../embeddings/oleObject28.bin"/><Relationship Id="rId52" Type="http://schemas.openxmlformats.org/officeDocument/2006/relationships/oleObject" Target="../embeddings/oleObject49.bin"/><Relationship Id="rId73" Type="http://schemas.openxmlformats.org/officeDocument/2006/relationships/oleObject" Target="../embeddings/oleObject70.bin"/><Relationship Id="rId94" Type="http://schemas.openxmlformats.org/officeDocument/2006/relationships/oleObject" Target="../embeddings/oleObject91.bin"/><Relationship Id="rId148" Type="http://schemas.openxmlformats.org/officeDocument/2006/relationships/oleObject" Target="../embeddings/oleObject145.bin"/><Relationship Id="rId169" Type="http://schemas.openxmlformats.org/officeDocument/2006/relationships/oleObject" Target="../embeddings/oleObject166.bin"/><Relationship Id="rId334" Type="http://schemas.openxmlformats.org/officeDocument/2006/relationships/oleObject" Target="../embeddings/oleObject331.bin"/><Relationship Id="rId355" Type="http://schemas.openxmlformats.org/officeDocument/2006/relationships/oleObject" Target="../embeddings/oleObject352.bin"/><Relationship Id="rId376" Type="http://schemas.openxmlformats.org/officeDocument/2006/relationships/oleObject" Target="../embeddings/oleObject373.bin"/><Relationship Id="rId397" Type="http://schemas.openxmlformats.org/officeDocument/2006/relationships/oleObject" Target="../embeddings/oleObject394.bin"/><Relationship Id="rId4" Type="http://schemas.openxmlformats.org/officeDocument/2006/relationships/oleObject" Target="../embeddings/oleObject1.bin"/><Relationship Id="rId180" Type="http://schemas.openxmlformats.org/officeDocument/2006/relationships/oleObject" Target="../embeddings/oleObject177.bin"/><Relationship Id="rId215" Type="http://schemas.openxmlformats.org/officeDocument/2006/relationships/oleObject" Target="../embeddings/oleObject212.bin"/><Relationship Id="rId236" Type="http://schemas.openxmlformats.org/officeDocument/2006/relationships/oleObject" Target="../embeddings/oleObject233.bin"/><Relationship Id="rId257" Type="http://schemas.openxmlformats.org/officeDocument/2006/relationships/oleObject" Target="../embeddings/oleObject254.bin"/><Relationship Id="rId278" Type="http://schemas.openxmlformats.org/officeDocument/2006/relationships/oleObject" Target="../embeddings/oleObject275.bin"/><Relationship Id="rId401" Type="http://schemas.openxmlformats.org/officeDocument/2006/relationships/oleObject" Target="../embeddings/oleObject398.bin"/><Relationship Id="rId303" Type="http://schemas.openxmlformats.org/officeDocument/2006/relationships/oleObject" Target="../embeddings/oleObject300.bin"/><Relationship Id="rId42" Type="http://schemas.openxmlformats.org/officeDocument/2006/relationships/oleObject" Target="../embeddings/oleObject39.bin"/><Relationship Id="rId84" Type="http://schemas.openxmlformats.org/officeDocument/2006/relationships/oleObject" Target="../embeddings/oleObject81.bin"/><Relationship Id="rId138" Type="http://schemas.openxmlformats.org/officeDocument/2006/relationships/oleObject" Target="../embeddings/oleObject135.bin"/><Relationship Id="rId345" Type="http://schemas.openxmlformats.org/officeDocument/2006/relationships/oleObject" Target="../embeddings/oleObject342.bin"/><Relationship Id="rId387" Type="http://schemas.openxmlformats.org/officeDocument/2006/relationships/oleObject" Target="../embeddings/oleObject384.bin"/><Relationship Id="rId191" Type="http://schemas.openxmlformats.org/officeDocument/2006/relationships/oleObject" Target="../embeddings/oleObject188.bin"/><Relationship Id="rId205" Type="http://schemas.openxmlformats.org/officeDocument/2006/relationships/oleObject" Target="../embeddings/oleObject202.bin"/><Relationship Id="rId247" Type="http://schemas.openxmlformats.org/officeDocument/2006/relationships/oleObject" Target="../embeddings/oleObject244.bin"/><Relationship Id="rId107" Type="http://schemas.openxmlformats.org/officeDocument/2006/relationships/oleObject" Target="../embeddings/oleObject104.bin"/><Relationship Id="rId289" Type="http://schemas.openxmlformats.org/officeDocument/2006/relationships/oleObject" Target="../embeddings/oleObject286.bin"/></Relationships>
</file>

<file path=xl/worksheets/_rels/sheet2.xml.rels><?xml version="1.0" encoding="UTF-8" standalone="yes"?>
<Relationships xmlns="http://schemas.openxmlformats.org/package/2006/relationships"><Relationship Id="rId117" Type="http://schemas.openxmlformats.org/officeDocument/2006/relationships/oleObject" Target="../embeddings/oleObject518.bin"/><Relationship Id="rId299" Type="http://schemas.openxmlformats.org/officeDocument/2006/relationships/oleObject" Target="../embeddings/oleObject700.bin"/><Relationship Id="rId21" Type="http://schemas.openxmlformats.org/officeDocument/2006/relationships/oleObject" Target="../embeddings/oleObject422.bin"/><Relationship Id="rId63" Type="http://schemas.openxmlformats.org/officeDocument/2006/relationships/oleObject" Target="../embeddings/oleObject464.bin"/><Relationship Id="rId159" Type="http://schemas.openxmlformats.org/officeDocument/2006/relationships/oleObject" Target="../embeddings/oleObject560.bin"/><Relationship Id="rId324" Type="http://schemas.openxmlformats.org/officeDocument/2006/relationships/oleObject" Target="../embeddings/oleObject725.bin"/><Relationship Id="rId366" Type="http://schemas.openxmlformats.org/officeDocument/2006/relationships/oleObject" Target="../embeddings/oleObject767.bin"/><Relationship Id="rId170" Type="http://schemas.openxmlformats.org/officeDocument/2006/relationships/oleObject" Target="../embeddings/oleObject571.bin"/><Relationship Id="rId226" Type="http://schemas.openxmlformats.org/officeDocument/2006/relationships/oleObject" Target="../embeddings/oleObject627.bin"/><Relationship Id="rId268" Type="http://schemas.openxmlformats.org/officeDocument/2006/relationships/oleObject" Target="../embeddings/oleObject669.bin"/><Relationship Id="rId32" Type="http://schemas.openxmlformats.org/officeDocument/2006/relationships/oleObject" Target="../embeddings/oleObject433.bin"/><Relationship Id="rId74" Type="http://schemas.openxmlformats.org/officeDocument/2006/relationships/oleObject" Target="../embeddings/oleObject475.bin"/><Relationship Id="rId128" Type="http://schemas.openxmlformats.org/officeDocument/2006/relationships/oleObject" Target="../embeddings/oleObject529.bin"/><Relationship Id="rId335" Type="http://schemas.openxmlformats.org/officeDocument/2006/relationships/oleObject" Target="../embeddings/oleObject736.bin"/><Relationship Id="rId377" Type="http://schemas.openxmlformats.org/officeDocument/2006/relationships/oleObject" Target="../embeddings/oleObject778.bin"/><Relationship Id="rId5" Type="http://schemas.openxmlformats.org/officeDocument/2006/relationships/oleObject" Target="../embeddings/oleObject406.bin"/><Relationship Id="rId181" Type="http://schemas.openxmlformats.org/officeDocument/2006/relationships/oleObject" Target="../embeddings/oleObject582.bin"/><Relationship Id="rId237" Type="http://schemas.openxmlformats.org/officeDocument/2006/relationships/oleObject" Target="../embeddings/oleObject638.bin"/><Relationship Id="rId402" Type="http://schemas.openxmlformats.org/officeDocument/2006/relationships/oleObject" Target="../embeddings/oleObject803.bin"/><Relationship Id="rId279" Type="http://schemas.openxmlformats.org/officeDocument/2006/relationships/oleObject" Target="../embeddings/oleObject680.bin"/><Relationship Id="rId22" Type="http://schemas.openxmlformats.org/officeDocument/2006/relationships/oleObject" Target="../embeddings/oleObject423.bin"/><Relationship Id="rId43" Type="http://schemas.openxmlformats.org/officeDocument/2006/relationships/oleObject" Target="../embeddings/oleObject444.bin"/><Relationship Id="rId64" Type="http://schemas.openxmlformats.org/officeDocument/2006/relationships/oleObject" Target="../embeddings/oleObject465.bin"/><Relationship Id="rId118" Type="http://schemas.openxmlformats.org/officeDocument/2006/relationships/oleObject" Target="../embeddings/oleObject519.bin"/><Relationship Id="rId139" Type="http://schemas.openxmlformats.org/officeDocument/2006/relationships/oleObject" Target="../embeddings/oleObject540.bin"/><Relationship Id="rId290" Type="http://schemas.openxmlformats.org/officeDocument/2006/relationships/oleObject" Target="../embeddings/oleObject691.bin"/><Relationship Id="rId304" Type="http://schemas.openxmlformats.org/officeDocument/2006/relationships/oleObject" Target="../embeddings/oleObject705.bin"/><Relationship Id="rId325" Type="http://schemas.openxmlformats.org/officeDocument/2006/relationships/oleObject" Target="../embeddings/oleObject726.bin"/><Relationship Id="rId346" Type="http://schemas.openxmlformats.org/officeDocument/2006/relationships/oleObject" Target="../embeddings/oleObject747.bin"/><Relationship Id="rId367" Type="http://schemas.openxmlformats.org/officeDocument/2006/relationships/oleObject" Target="../embeddings/oleObject768.bin"/><Relationship Id="rId388" Type="http://schemas.openxmlformats.org/officeDocument/2006/relationships/oleObject" Target="../embeddings/oleObject789.bin"/><Relationship Id="rId85" Type="http://schemas.openxmlformats.org/officeDocument/2006/relationships/oleObject" Target="../embeddings/oleObject486.bin"/><Relationship Id="rId150" Type="http://schemas.openxmlformats.org/officeDocument/2006/relationships/oleObject" Target="../embeddings/oleObject551.bin"/><Relationship Id="rId171" Type="http://schemas.openxmlformats.org/officeDocument/2006/relationships/oleObject" Target="../embeddings/oleObject572.bin"/><Relationship Id="rId192" Type="http://schemas.openxmlformats.org/officeDocument/2006/relationships/oleObject" Target="../embeddings/oleObject593.bin"/><Relationship Id="rId206" Type="http://schemas.openxmlformats.org/officeDocument/2006/relationships/oleObject" Target="../embeddings/oleObject607.bin"/><Relationship Id="rId227" Type="http://schemas.openxmlformats.org/officeDocument/2006/relationships/oleObject" Target="../embeddings/oleObject628.bin"/><Relationship Id="rId413" Type="http://schemas.openxmlformats.org/officeDocument/2006/relationships/oleObject" Target="../embeddings/oleObject814.bin"/><Relationship Id="rId248" Type="http://schemas.openxmlformats.org/officeDocument/2006/relationships/oleObject" Target="../embeddings/oleObject649.bin"/><Relationship Id="rId269" Type="http://schemas.openxmlformats.org/officeDocument/2006/relationships/oleObject" Target="../embeddings/oleObject670.bin"/><Relationship Id="rId12" Type="http://schemas.openxmlformats.org/officeDocument/2006/relationships/oleObject" Target="../embeddings/oleObject413.bin"/><Relationship Id="rId33" Type="http://schemas.openxmlformats.org/officeDocument/2006/relationships/oleObject" Target="../embeddings/oleObject434.bin"/><Relationship Id="rId108" Type="http://schemas.openxmlformats.org/officeDocument/2006/relationships/oleObject" Target="../embeddings/oleObject509.bin"/><Relationship Id="rId129" Type="http://schemas.openxmlformats.org/officeDocument/2006/relationships/oleObject" Target="../embeddings/oleObject530.bin"/><Relationship Id="rId280" Type="http://schemas.openxmlformats.org/officeDocument/2006/relationships/oleObject" Target="../embeddings/oleObject681.bin"/><Relationship Id="rId315" Type="http://schemas.openxmlformats.org/officeDocument/2006/relationships/oleObject" Target="../embeddings/oleObject716.bin"/><Relationship Id="rId336" Type="http://schemas.openxmlformats.org/officeDocument/2006/relationships/oleObject" Target="../embeddings/oleObject737.bin"/><Relationship Id="rId357" Type="http://schemas.openxmlformats.org/officeDocument/2006/relationships/oleObject" Target="../embeddings/oleObject758.bin"/><Relationship Id="rId54" Type="http://schemas.openxmlformats.org/officeDocument/2006/relationships/oleObject" Target="../embeddings/oleObject455.bin"/><Relationship Id="rId75" Type="http://schemas.openxmlformats.org/officeDocument/2006/relationships/oleObject" Target="../embeddings/oleObject476.bin"/><Relationship Id="rId96" Type="http://schemas.openxmlformats.org/officeDocument/2006/relationships/oleObject" Target="../embeddings/oleObject497.bin"/><Relationship Id="rId140" Type="http://schemas.openxmlformats.org/officeDocument/2006/relationships/oleObject" Target="../embeddings/oleObject541.bin"/><Relationship Id="rId161" Type="http://schemas.openxmlformats.org/officeDocument/2006/relationships/oleObject" Target="../embeddings/oleObject562.bin"/><Relationship Id="rId182" Type="http://schemas.openxmlformats.org/officeDocument/2006/relationships/oleObject" Target="../embeddings/oleObject583.bin"/><Relationship Id="rId217" Type="http://schemas.openxmlformats.org/officeDocument/2006/relationships/oleObject" Target="../embeddings/oleObject618.bin"/><Relationship Id="rId378" Type="http://schemas.openxmlformats.org/officeDocument/2006/relationships/oleObject" Target="../embeddings/oleObject779.bin"/><Relationship Id="rId399" Type="http://schemas.openxmlformats.org/officeDocument/2006/relationships/oleObject" Target="../embeddings/oleObject800.bin"/><Relationship Id="rId403" Type="http://schemas.openxmlformats.org/officeDocument/2006/relationships/oleObject" Target="../embeddings/oleObject804.bin"/><Relationship Id="rId6" Type="http://schemas.openxmlformats.org/officeDocument/2006/relationships/oleObject" Target="../embeddings/oleObject407.bin"/><Relationship Id="rId238" Type="http://schemas.openxmlformats.org/officeDocument/2006/relationships/oleObject" Target="../embeddings/oleObject639.bin"/><Relationship Id="rId259" Type="http://schemas.openxmlformats.org/officeDocument/2006/relationships/oleObject" Target="../embeddings/oleObject660.bin"/><Relationship Id="rId424" Type="http://schemas.openxmlformats.org/officeDocument/2006/relationships/oleObject" Target="../embeddings/oleObject825.bin"/><Relationship Id="rId23" Type="http://schemas.openxmlformats.org/officeDocument/2006/relationships/oleObject" Target="../embeddings/oleObject424.bin"/><Relationship Id="rId119" Type="http://schemas.openxmlformats.org/officeDocument/2006/relationships/oleObject" Target="../embeddings/oleObject520.bin"/><Relationship Id="rId270" Type="http://schemas.openxmlformats.org/officeDocument/2006/relationships/oleObject" Target="../embeddings/oleObject671.bin"/><Relationship Id="rId291" Type="http://schemas.openxmlformats.org/officeDocument/2006/relationships/oleObject" Target="../embeddings/oleObject692.bin"/><Relationship Id="rId305" Type="http://schemas.openxmlformats.org/officeDocument/2006/relationships/oleObject" Target="../embeddings/oleObject706.bin"/><Relationship Id="rId326" Type="http://schemas.openxmlformats.org/officeDocument/2006/relationships/oleObject" Target="../embeddings/oleObject727.bin"/><Relationship Id="rId347" Type="http://schemas.openxmlformats.org/officeDocument/2006/relationships/oleObject" Target="../embeddings/oleObject748.bin"/><Relationship Id="rId44" Type="http://schemas.openxmlformats.org/officeDocument/2006/relationships/oleObject" Target="../embeddings/oleObject445.bin"/><Relationship Id="rId65" Type="http://schemas.openxmlformats.org/officeDocument/2006/relationships/oleObject" Target="../embeddings/oleObject466.bin"/><Relationship Id="rId86" Type="http://schemas.openxmlformats.org/officeDocument/2006/relationships/oleObject" Target="../embeddings/oleObject487.bin"/><Relationship Id="rId130" Type="http://schemas.openxmlformats.org/officeDocument/2006/relationships/oleObject" Target="../embeddings/oleObject531.bin"/><Relationship Id="rId151" Type="http://schemas.openxmlformats.org/officeDocument/2006/relationships/oleObject" Target="../embeddings/oleObject552.bin"/><Relationship Id="rId368" Type="http://schemas.openxmlformats.org/officeDocument/2006/relationships/oleObject" Target="../embeddings/oleObject769.bin"/><Relationship Id="rId389" Type="http://schemas.openxmlformats.org/officeDocument/2006/relationships/oleObject" Target="../embeddings/oleObject790.bin"/><Relationship Id="rId172" Type="http://schemas.openxmlformats.org/officeDocument/2006/relationships/oleObject" Target="../embeddings/oleObject573.bin"/><Relationship Id="rId193" Type="http://schemas.openxmlformats.org/officeDocument/2006/relationships/oleObject" Target="../embeddings/oleObject594.bin"/><Relationship Id="rId207" Type="http://schemas.openxmlformats.org/officeDocument/2006/relationships/oleObject" Target="../embeddings/oleObject608.bin"/><Relationship Id="rId228" Type="http://schemas.openxmlformats.org/officeDocument/2006/relationships/oleObject" Target="../embeddings/oleObject629.bin"/><Relationship Id="rId249" Type="http://schemas.openxmlformats.org/officeDocument/2006/relationships/oleObject" Target="../embeddings/oleObject650.bin"/><Relationship Id="rId414" Type="http://schemas.openxmlformats.org/officeDocument/2006/relationships/oleObject" Target="../embeddings/oleObject815.bin"/><Relationship Id="rId13" Type="http://schemas.openxmlformats.org/officeDocument/2006/relationships/oleObject" Target="../embeddings/oleObject414.bin"/><Relationship Id="rId109" Type="http://schemas.openxmlformats.org/officeDocument/2006/relationships/oleObject" Target="../embeddings/oleObject510.bin"/><Relationship Id="rId260" Type="http://schemas.openxmlformats.org/officeDocument/2006/relationships/oleObject" Target="../embeddings/oleObject661.bin"/><Relationship Id="rId281" Type="http://schemas.openxmlformats.org/officeDocument/2006/relationships/oleObject" Target="../embeddings/oleObject682.bin"/><Relationship Id="rId316" Type="http://schemas.openxmlformats.org/officeDocument/2006/relationships/oleObject" Target="../embeddings/oleObject717.bin"/><Relationship Id="rId337" Type="http://schemas.openxmlformats.org/officeDocument/2006/relationships/oleObject" Target="../embeddings/oleObject738.bin"/><Relationship Id="rId34" Type="http://schemas.openxmlformats.org/officeDocument/2006/relationships/oleObject" Target="../embeddings/oleObject435.bin"/><Relationship Id="rId55" Type="http://schemas.openxmlformats.org/officeDocument/2006/relationships/oleObject" Target="../embeddings/oleObject456.bin"/><Relationship Id="rId76" Type="http://schemas.openxmlformats.org/officeDocument/2006/relationships/oleObject" Target="../embeddings/oleObject477.bin"/><Relationship Id="rId97" Type="http://schemas.openxmlformats.org/officeDocument/2006/relationships/oleObject" Target="../embeddings/oleObject498.bin"/><Relationship Id="rId120" Type="http://schemas.openxmlformats.org/officeDocument/2006/relationships/oleObject" Target="../embeddings/oleObject521.bin"/><Relationship Id="rId141" Type="http://schemas.openxmlformats.org/officeDocument/2006/relationships/oleObject" Target="../embeddings/oleObject542.bin"/><Relationship Id="rId358" Type="http://schemas.openxmlformats.org/officeDocument/2006/relationships/oleObject" Target="../embeddings/oleObject759.bin"/><Relationship Id="rId379" Type="http://schemas.openxmlformats.org/officeDocument/2006/relationships/oleObject" Target="../embeddings/oleObject780.bin"/><Relationship Id="rId7" Type="http://schemas.openxmlformats.org/officeDocument/2006/relationships/oleObject" Target="../embeddings/oleObject408.bin"/><Relationship Id="rId162" Type="http://schemas.openxmlformats.org/officeDocument/2006/relationships/oleObject" Target="../embeddings/oleObject563.bin"/><Relationship Id="rId183" Type="http://schemas.openxmlformats.org/officeDocument/2006/relationships/oleObject" Target="../embeddings/oleObject584.bin"/><Relationship Id="rId218" Type="http://schemas.openxmlformats.org/officeDocument/2006/relationships/oleObject" Target="../embeddings/oleObject619.bin"/><Relationship Id="rId239" Type="http://schemas.openxmlformats.org/officeDocument/2006/relationships/oleObject" Target="../embeddings/oleObject640.bin"/><Relationship Id="rId390" Type="http://schemas.openxmlformats.org/officeDocument/2006/relationships/oleObject" Target="../embeddings/oleObject791.bin"/><Relationship Id="rId404" Type="http://schemas.openxmlformats.org/officeDocument/2006/relationships/oleObject" Target="../embeddings/oleObject805.bin"/><Relationship Id="rId425" Type="http://schemas.openxmlformats.org/officeDocument/2006/relationships/oleObject" Target="../embeddings/oleObject826.bin"/><Relationship Id="rId250" Type="http://schemas.openxmlformats.org/officeDocument/2006/relationships/oleObject" Target="../embeddings/oleObject651.bin"/><Relationship Id="rId271" Type="http://schemas.openxmlformats.org/officeDocument/2006/relationships/oleObject" Target="../embeddings/oleObject672.bin"/><Relationship Id="rId292" Type="http://schemas.openxmlformats.org/officeDocument/2006/relationships/oleObject" Target="../embeddings/oleObject693.bin"/><Relationship Id="rId306" Type="http://schemas.openxmlformats.org/officeDocument/2006/relationships/oleObject" Target="../embeddings/oleObject707.bin"/><Relationship Id="rId24" Type="http://schemas.openxmlformats.org/officeDocument/2006/relationships/oleObject" Target="../embeddings/oleObject425.bin"/><Relationship Id="rId45" Type="http://schemas.openxmlformats.org/officeDocument/2006/relationships/oleObject" Target="../embeddings/oleObject446.bin"/><Relationship Id="rId66" Type="http://schemas.openxmlformats.org/officeDocument/2006/relationships/oleObject" Target="../embeddings/oleObject467.bin"/><Relationship Id="rId87" Type="http://schemas.openxmlformats.org/officeDocument/2006/relationships/oleObject" Target="../embeddings/oleObject488.bin"/><Relationship Id="rId110" Type="http://schemas.openxmlformats.org/officeDocument/2006/relationships/oleObject" Target="../embeddings/oleObject511.bin"/><Relationship Id="rId131" Type="http://schemas.openxmlformats.org/officeDocument/2006/relationships/oleObject" Target="../embeddings/oleObject532.bin"/><Relationship Id="rId327" Type="http://schemas.openxmlformats.org/officeDocument/2006/relationships/oleObject" Target="../embeddings/oleObject728.bin"/><Relationship Id="rId348" Type="http://schemas.openxmlformats.org/officeDocument/2006/relationships/oleObject" Target="../embeddings/oleObject749.bin"/><Relationship Id="rId369" Type="http://schemas.openxmlformats.org/officeDocument/2006/relationships/oleObject" Target="../embeddings/oleObject770.bin"/><Relationship Id="rId152" Type="http://schemas.openxmlformats.org/officeDocument/2006/relationships/oleObject" Target="../embeddings/oleObject553.bin"/><Relationship Id="rId173" Type="http://schemas.openxmlformats.org/officeDocument/2006/relationships/oleObject" Target="../embeddings/oleObject574.bin"/><Relationship Id="rId194" Type="http://schemas.openxmlformats.org/officeDocument/2006/relationships/oleObject" Target="../embeddings/oleObject595.bin"/><Relationship Id="rId208" Type="http://schemas.openxmlformats.org/officeDocument/2006/relationships/oleObject" Target="../embeddings/oleObject609.bin"/><Relationship Id="rId229" Type="http://schemas.openxmlformats.org/officeDocument/2006/relationships/oleObject" Target="../embeddings/oleObject630.bin"/><Relationship Id="rId380" Type="http://schemas.openxmlformats.org/officeDocument/2006/relationships/oleObject" Target="../embeddings/oleObject781.bin"/><Relationship Id="rId415" Type="http://schemas.openxmlformats.org/officeDocument/2006/relationships/oleObject" Target="../embeddings/oleObject816.bin"/><Relationship Id="rId240" Type="http://schemas.openxmlformats.org/officeDocument/2006/relationships/oleObject" Target="../embeddings/oleObject641.bin"/><Relationship Id="rId261" Type="http://schemas.openxmlformats.org/officeDocument/2006/relationships/oleObject" Target="../embeddings/oleObject662.bin"/><Relationship Id="rId14" Type="http://schemas.openxmlformats.org/officeDocument/2006/relationships/oleObject" Target="../embeddings/oleObject415.bin"/><Relationship Id="rId35" Type="http://schemas.openxmlformats.org/officeDocument/2006/relationships/oleObject" Target="../embeddings/oleObject436.bin"/><Relationship Id="rId56" Type="http://schemas.openxmlformats.org/officeDocument/2006/relationships/oleObject" Target="../embeddings/oleObject457.bin"/><Relationship Id="rId77" Type="http://schemas.openxmlformats.org/officeDocument/2006/relationships/oleObject" Target="../embeddings/oleObject478.bin"/><Relationship Id="rId100" Type="http://schemas.openxmlformats.org/officeDocument/2006/relationships/oleObject" Target="../embeddings/oleObject501.bin"/><Relationship Id="rId282" Type="http://schemas.openxmlformats.org/officeDocument/2006/relationships/oleObject" Target="../embeddings/oleObject683.bin"/><Relationship Id="rId317" Type="http://schemas.openxmlformats.org/officeDocument/2006/relationships/oleObject" Target="../embeddings/oleObject718.bin"/><Relationship Id="rId338" Type="http://schemas.openxmlformats.org/officeDocument/2006/relationships/oleObject" Target="../embeddings/oleObject739.bin"/><Relationship Id="rId359" Type="http://schemas.openxmlformats.org/officeDocument/2006/relationships/oleObject" Target="../embeddings/oleObject760.bin"/><Relationship Id="rId8" Type="http://schemas.openxmlformats.org/officeDocument/2006/relationships/oleObject" Target="../embeddings/oleObject409.bin"/><Relationship Id="rId98" Type="http://schemas.openxmlformats.org/officeDocument/2006/relationships/oleObject" Target="../embeddings/oleObject499.bin"/><Relationship Id="rId121" Type="http://schemas.openxmlformats.org/officeDocument/2006/relationships/oleObject" Target="../embeddings/oleObject522.bin"/><Relationship Id="rId142" Type="http://schemas.openxmlformats.org/officeDocument/2006/relationships/oleObject" Target="../embeddings/oleObject543.bin"/><Relationship Id="rId163" Type="http://schemas.openxmlformats.org/officeDocument/2006/relationships/oleObject" Target="../embeddings/oleObject564.bin"/><Relationship Id="rId184" Type="http://schemas.openxmlformats.org/officeDocument/2006/relationships/oleObject" Target="../embeddings/oleObject585.bin"/><Relationship Id="rId219" Type="http://schemas.openxmlformats.org/officeDocument/2006/relationships/oleObject" Target="../embeddings/oleObject620.bin"/><Relationship Id="rId370" Type="http://schemas.openxmlformats.org/officeDocument/2006/relationships/oleObject" Target="../embeddings/oleObject771.bin"/><Relationship Id="rId391" Type="http://schemas.openxmlformats.org/officeDocument/2006/relationships/oleObject" Target="../embeddings/oleObject792.bin"/><Relationship Id="rId405" Type="http://schemas.openxmlformats.org/officeDocument/2006/relationships/oleObject" Target="../embeddings/oleObject806.bin"/><Relationship Id="rId230" Type="http://schemas.openxmlformats.org/officeDocument/2006/relationships/oleObject" Target="../embeddings/oleObject631.bin"/><Relationship Id="rId251" Type="http://schemas.openxmlformats.org/officeDocument/2006/relationships/oleObject" Target="../embeddings/oleObject652.bin"/><Relationship Id="rId25" Type="http://schemas.openxmlformats.org/officeDocument/2006/relationships/oleObject" Target="../embeddings/oleObject426.bin"/><Relationship Id="rId46" Type="http://schemas.openxmlformats.org/officeDocument/2006/relationships/oleObject" Target="../embeddings/oleObject447.bin"/><Relationship Id="rId67" Type="http://schemas.openxmlformats.org/officeDocument/2006/relationships/oleObject" Target="../embeddings/oleObject468.bin"/><Relationship Id="rId272" Type="http://schemas.openxmlformats.org/officeDocument/2006/relationships/oleObject" Target="../embeddings/oleObject673.bin"/><Relationship Id="rId293" Type="http://schemas.openxmlformats.org/officeDocument/2006/relationships/oleObject" Target="../embeddings/oleObject694.bin"/><Relationship Id="rId307" Type="http://schemas.openxmlformats.org/officeDocument/2006/relationships/oleObject" Target="../embeddings/oleObject708.bin"/><Relationship Id="rId328" Type="http://schemas.openxmlformats.org/officeDocument/2006/relationships/oleObject" Target="../embeddings/oleObject729.bin"/><Relationship Id="rId349" Type="http://schemas.openxmlformats.org/officeDocument/2006/relationships/oleObject" Target="../embeddings/oleObject750.bin"/><Relationship Id="rId88" Type="http://schemas.openxmlformats.org/officeDocument/2006/relationships/oleObject" Target="../embeddings/oleObject489.bin"/><Relationship Id="rId111" Type="http://schemas.openxmlformats.org/officeDocument/2006/relationships/oleObject" Target="../embeddings/oleObject512.bin"/><Relationship Id="rId132" Type="http://schemas.openxmlformats.org/officeDocument/2006/relationships/oleObject" Target="../embeddings/oleObject533.bin"/><Relationship Id="rId153" Type="http://schemas.openxmlformats.org/officeDocument/2006/relationships/oleObject" Target="../embeddings/oleObject554.bin"/><Relationship Id="rId174" Type="http://schemas.openxmlformats.org/officeDocument/2006/relationships/oleObject" Target="../embeddings/oleObject575.bin"/><Relationship Id="rId195" Type="http://schemas.openxmlformats.org/officeDocument/2006/relationships/oleObject" Target="../embeddings/oleObject596.bin"/><Relationship Id="rId209" Type="http://schemas.openxmlformats.org/officeDocument/2006/relationships/oleObject" Target="../embeddings/oleObject610.bin"/><Relationship Id="rId360" Type="http://schemas.openxmlformats.org/officeDocument/2006/relationships/oleObject" Target="../embeddings/oleObject761.bin"/><Relationship Id="rId381" Type="http://schemas.openxmlformats.org/officeDocument/2006/relationships/oleObject" Target="../embeddings/oleObject782.bin"/><Relationship Id="rId416" Type="http://schemas.openxmlformats.org/officeDocument/2006/relationships/oleObject" Target="../embeddings/oleObject817.bin"/><Relationship Id="rId220" Type="http://schemas.openxmlformats.org/officeDocument/2006/relationships/oleObject" Target="../embeddings/oleObject621.bin"/><Relationship Id="rId241" Type="http://schemas.openxmlformats.org/officeDocument/2006/relationships/oleObject" Target="../embeddings/oleObject642.bin"/><Relationship Id="rId15" Type="http://schemas.openxmlformats.org/officeDocument/2006/relationships/oleObject" Target="../embeddings/oleObject416.bin"/><Relationship Id="rId36" Type="http://schemas.openxmlformats.org/officeDocument/2006/relationships/oleObject" Target="../embeddings/oleObject437.bin"/><Relationship Id="rId57" Type="http://schemas.openxmlformats.org/officeDocument/2006/relationships/oleObject" Target="../embeddings/oleObject458.bin"/><Relationship Id="rId262" Type="http://schemas.openxmlformats.org/officeDocument/2006/relationships/oleObject" Target="../embeddings/oleObject663.bin"/><Relationship Id="rId283" Type="http://schemas.openxmlformats.org/officeDocument/2006/relationships/oleObject" Target="../embeddings/oleObject684.bin"/><Relationship Id="rId318" Type="http://schemas.openxmlformats.org/officeDocument/2006/relationships/oleObject" Target="../embeddings/oleObject719.bin"/><Relationship Id="rId339" Type="http://schemas.openxmlformats.org/officeDocument/2006/relationships/oleObject" Target="../embeddings/oleObject740.bin"/><Relationship Id="rId78" Type="http://schemas.openxmlformats.org/officeDocument/2006/relationships/oleObject" Target="../embeddings/oleObject479.bin"/><Relationship Id="rId99" Type="http://schemas.openxmlformats.org/officeDocument/2006/relationships/oleObject" Target="../embeddings/oleObject500.bin"/><Relationship Id="rId101" Type="http://schemas.openxmlformats.org/officeDocument/2006/relationships/oleObject" Target="../embeddings/oleObject502.bin"/><Relationship Id="rId122" Type="http://schemas.openxmlformats.org/officeDocument/2006/relationships/oleObject" Target="../embeddings/oleObject523.bin"/><Relationship Id="rId143" Type="http://schemas.openxmlformats.org/officeDocument/2006/relationships/oleObject" Target="../embeddings/oleObject544.bin"/><Relationship Id="rId164" Type="http://schemas.openxmlformats.org/officeDocument/2006/relationships/oleObject" Target="../embeddings/oleObject565.bin"/><Relationship Id="rId185" Type="http://schemas.openxmlformats.org/officeDocument/2006/relationships/oleObject" Target="../embeddings/oleObject586.bin"/><Relationship Id="rId350" Type="http://schemas.openxmlformats.org/officeDocument/2006/relationships/oleObject" Target="../embeddings/oleObject751.bin"/><Relationship Id="rId371" Type="http://schemas.openxmlformats.org/officeDocument/2006/relationships/oleObject" Target="../embeddings/oleObject772.bin"/><Relationship Id="rId406" Type="http://schemas.openxmlformats.org/officeDocument/2006/relationships/oleObject" Target="../embeddings/oleObject807.bin"/><Relationship Id="rId9" Type="http://schemas.openxmlformats.org/officeDocument/2006/relationships/oleObject" Target="../embeddings/oleObject410.bin"/><Relationship Id="rId210" Type="http://schemas.openxmlformats.org/officeDocument/2006/relationships/oleObject" Target="../embeddings/oleObject611.bin"/><Relationship Id="rId392" Type="http://schemas.openxmlformats.org/officeDocument/2006/relationships/oleObject" Target="../embeddings/oleObject793.bin"/><Relationship Id="rId26" Type="http://schemas.openxmlformats.org/officeDocument/2006/relationships/oleObject" Target="../embeddings/oleObject427.bin"/><Relationship Id="rId231" Type="http://schemas.openxmlformats.org/officeDocument/2006/relationships/oleObject" Target="../embeddings/oleObject632.bin"/><Relationship Id="rId252" Type="http://schemas.openxmlformats.org/officeDocument/2006/relationships/oleObject" Target="../embeddings/oleObject653.bin"/><Relationship Id="rId273" Type="http://schemas.openxmlformats.org/officeDocument/2006/relationships/oleObject" Target="../embeddings/oleObject674.bin"/><Relationship Id="rId294" Type="http://schemas.openxmlformats.org/officeDocument/2006/relationships/oleObject" Target="../embeddings/oleObject695.bin"/><Relationship Id="rId308" Type="http://schemas.openxmlformats.org/officeDocument/2006/relationships/oleObject" Target="../embeddings/oleObject709.bin"/><Relationship Id="rId329" Type="http://schemas.openxmlformats.org/officeDocument/2006/relationships/oleObject" Target="../embeddings/oleObject730.bin"/><Relationship Id="rId47" Type="http://schemas.openxmlformats.org/officeDocument/2006/relationships/oleObject" Target="../embeddings/oleObject448.bin"/><Relationship Id="rId68" Type="http://schemas.openxmlformats.org/officeDocument/2006/relationships/oleObject" Target="../embeddings/oleObject469.bin"/><Relationship Id="rId89" Type="http://schemas.openxmlformats.org/officeDocument/2006/relationships/oleObject" Target="../embeddings/oleObject490.bin"/><Relationship Id="rId112" Type="http://schemas.openxmlformats.org/officeDocument/2006/relationships/oleObject" Target="../embeddings/oleObject513.bin"/><Relationship Id="rId133" Type="http://schemas.openxmlformats.org/officeDocument/2006/relationships/oleObject" Target="../embeddings/oleObject534.bin"/><Relationship Id="rId154" Type="http://schemas.openxmlformats.org/officeDocument/2006/relationships/oleObject" Target="../embeddings/oleObject555.bin"/><Relationship Id="rId175" Type="http://schemas.openxmlformats.org/officeDocument/2006/relationships/oleObject" Target="../embeddings/oleObject576.bin"/><Relationship Id="rId340" Type="http://schemas.openxmlformats.org/officeDocument/2006/relationships/oleObject" Target="../embeddings/oleObject741.bin"/><Relationship Id="rId361" Type="http://schemas.openxmlformats.org/officeDocument/2006/relationships/oleObject" Target="../embeddings/oleObject762.bin"/><Relationship Id="rId196" Type="http://schemas.openxmlformats.org/officeDocument/2006/relationships/oleObject" Target="../embeddings/oleObject597.bin"/><Relationship Id="rId200" Type="http://schemas.openxmlformats.org/officeDocument/2006/relationships/oleObject" Target="../embeddings/oleObject601.bin"/><Relationship Id="rId382" Type="http://schemas.openxmlformats.org/officeDocument/2006/relationships/oleObject" Target="../embeddings/oleObject783.bin"/><Relationship Id="rId417" Type="http://schemas.openxmlformats.org/officeDocument/2006/relationships/oleObject" Target="../embeddings/oleObject818.bin"/><Relationship Id="rId16" Type="http://schemas.openxmlformats.org/officeDocument/2006/relationships/oleObject" Target="../embeddings/oleObject417.bin"/><Relationship Id="rId221" Type="http://schemas.openxmlformats.org/officeDocument/2006/relationships/oleObject" Target="../embeddings/oleObject622.bin"/><Relationship Id="rId242" Type="http://schemas.openxmlformats.org/officeDocument/2006/relationships/oleObject" Target="../embeddings/oleObject643.bin"/><Relationship Id="rId263" Type="http://schemas.openxmlformats.org/officeDocument/2006/relationships/oleObject" Target="../embeddings/oleObject664.bin"/><Relationship Id="rId284" Type="http://schemas.openxmlformats.org/officeDocument/2006/relationships/oleObject" Target="../embeddings/oleObject685.bin"/><Relationship Id="rId319" Type="http://schemas.openxmlformats.org/officeDocument/2006/relationships/oleObject" Target="../embeddings/oleObject720.bin"/><Relationship Id="rId37" Type="http://schemas.openxmlformats.org/officeDocument/2006/relationships/oleObject" Target="../embeddings/oleObject438.bin"/><Relationship Id="rId58" Type="http://schemas.openxmlformats.org/officeDocument/2006/relationships/oleObject" Target="../embeddings/oleObject459.bin"/><Relationship Id="rId79" Type="http://schemas.openxmlformats.org/officeDocument/2006/relationships/oleObject" Target="../embeddings/oleObject480.bin"/><Relationship Id="rId102" Type="http://schemas.openxmlformats.org/officeDocument/2006/relationships/oleObject" Target="../embeddings/oleObject503.bin"/><Relationship Id="rId123" Type="http://schemas.openxmlformats.org/officeDocument/2006/relationships/oleObject" Target="../embeddings/oleObject524.bin"/><Relationship Id="rId144" Type="http://schemas.openxmlformats.org/officeDocument/2006/relationships/oleObject" Target="../embeddings/oleObject545.bin"/><Relationship Id="rId330" Type="http://schemas.openxmlformats.org/officeDocument/2006/relationships/oleObject" Target="../embeddings/oleObject731.bin"/><Relationship Id="rId90" Type="http://schemas.openxmlformats.org/officeDocument/2006/relationships/oleObject" Target="../embeddings/oleObject491.bin"/><Relationship Id="rId165" Type="http://schemas.openxmlformats.org/officeDocument/2006/relationships/oleObject" Target="../embeddings/oleObject566.bin"/><Relationship Id="rId186" Type="http://schemas.openxmlformats.org/officeDocument/2006/relationships/oleObject" Target="../embeddings/oleObject587.bin"/><Relationship Id="rId351" Type="http://schemas.openxmlformats.org/officeDocument/2006/relationships/oleObject" Target="../embeddings/oleObject752.bin"/><Relationship Id="rId372" Type="http://schemas.openxmlformats.org/officeDocument/2006/relationships/oleObject" Target="../embeddings/oleObject773.bin"/><Relationship Id="rId393" Type="http://schemas.openxmlformats.org/officeDocument/2006/relationships/oleObject" Target="../embeddings/oleObject794.bin"/><Relationship Id="rId407" Type="http://schemas.openxmlformats.org/officeDocument/2006/relationships/oleObject" Target="../embeddings/oleObject808.bin"/><Relationship Id="rId211" Type="http://schemas.openxmlformats.org/officeDocument/2006/relationships/oleObject" Target="../embeddings/oleObject612.bin"/><Relationship Id="rId232" Type="http://schemas.openxmlformats.org/officeDocument/2006/relationships/oleObject" Target="../embeddings/oleObject633.bin"/><Relationship Id="rId253" Type="http://schemas.openxmlformats.org/officeDocument/2006/relationships/oleObject" Target="../embeddings/oleObject654.bin"/><Relationship Id="rId274" Type="http://schemas.openxmlformats.org/officeDocument/2006/relationships/oleObject" Target="../embeddings/oleObject675.bin"/><Relationship Id="rId295" Type="http://schemas.openxmlformats.org/officeDocument/2006/relationships/oleObject" Target="../embeddings/oleObject696.bin"/><Relationship Id="rId309" Type="http://schemas.openxmlformats.org/officeDocument/2006/relationships/oleObject" Target="../embeddings/oleObject710.bin"/><Relationship Id="rId27" Type="http://schemas.openxmlformats.org/officeDocument/2006/relationships/oleObject" Target="../embeddings/oleObject428.bin"/><Relationship Id="rId48" Type="http://schemas.openxmlformats.org/officeDocument/2006/relationships/oleObject" Target="../embeddings/oleObject449.bin"/><Relationship Id="rId69" Type="http://schemas.openxmlformats.org/officeDocument/2006/relationships/oleObject" Target="../embeddings/oleObject470.bin"/><Relationship Id="rId113" Type="http://schemas.openxmlformats.org/officeDocument/2006/relationships/oleObject" Target="../embeddings/oleObject514.bin"/><Relationship Id="rId134" Type="http://schemas.openxmlformats.org/officeDocument/2006/relationships/oleObject" Target="../embeddings/oleObject535.bin"/><Relationship Id="rId320" Type="http://schemas.openxmlformats.org/officeDocument/2006/relationships/oleObject" Target="../embeddings/oleObject721.bin"/><Relationship Id="rId80" Type="http://schemas.openxmlformats.org/officeDocument/2006/relationships/oleObject" Target="../embeddings/oleObject481.bin"/><Relationship Id="rId155" Type="http://schemas.openxmlformats.org/officeDocument/2006/relationships/oleObject" Target="../embeddings/oleObject556.bin"/><Relationship Id="rId176" Type="http://schemas.openxmlformats.org/officeDocument/2006/relationships/oleObject" Target="../embeddings/oleObject577.bin"/><Relationship Id="rId197" Type="http://schemas.openxmlformats.org/officeDocument/2006/relationships/oleObject" Target="../embeddings/oleObject598.bin"/><Relationship Id="rId341" Type="http://schemas.openxmlformats.org/officeDocument/2006/relationships/oleObject" Target="../embeddings/oleObject742.bin"/><Relationship Id="rId362" Type="http://schemas.openxmlformats.org/officeDocument/2006/relationships/oleObject" Target="../embeddings/oleObject763.bin"/><Relationship Id="rId383" Type="http://schemas.openxmlformats.org/officeDocument/2006/relationships/oleObject" Target="../embeddings/oleObject784.bin"/><Relationship Id="rId418" Type="http://schemas.openxmlformats.org/officeDocument/2006/relationships/oleObject" Target="../embeddings/oleObject819.bin"/><Relationship Id="rId201" Type="http://schemas.openxmlformats.org/officeDocument/2006/relationships/oleObject" Target="../embeddings/oleObject602.bin"/><Relationship Id="rId222" Type="http://schemas.openxmlformats.org/officeDocument/2006/relationships/oleObject" Target="../embeddings/oleObject623.bin"/><Relationship Id="rId243" Type="http://schemas.openxmlformats.org/officeDocument/2006/relationships/oleObject" Target="../embeddings/oleObject644.bin"/><Relationship Id="rId264" Type="http://schemas.openxmlformats.org/officeDocument/2006/relationships/oleObject" Target="../embeddings/oleObject665.bin"/><Relationship Id="rId285" Type="http://schemas.openxmlformats.org/officeDocument/2006/relationships/oleObject" Target="../embeddings/oleObject686.bin"/><Relationship Id="rId17" Type="http://schemas.openxmlformats.org/officeDocument/2006/relationships/oleObject" Target="../embeddings/oleObject418.bin"/><Relationship Id="rId38" Type="http://schemas.openxmlformats.org/officeDocument/2006/relationships/oleObject" Target="../embeddings/oleObject439.bin"/><Relationship Id="rId59" Type="http://schemas.openxmlformats.org/officeDocument/2006/relationships/oleObject" Target="../embeddings/oleObject460.bin"/><Relationship Id="rId103" Type="http://schemas.openxmlformats.org/officeDocument/2006/relationships/oleObject" Target="../embeddings/oleObject504.bin"/><Relationship Id="rId124" Type="http://schemas.openxmlformats.org/officeDocument/2006/relationships/oleObject" Target="../embeddings/oleObject525.bin"/><Relationship Id="rId310" Type="http://schemas.openxmlformats.org/officeDocument/2006/relationships/oleObject" Target="../embeddings/oleObject711.bin"/><Relationship Id="rId70" Type="http://schemas.openxmlformats.org/officeDocument/2006/relationships/oleObject" Target="../embeddings/oleObject471.bin"/><Relationship Id="rId91" Type="http://schemas.openxmlformats.org/officeDocument/2006/relationships/oleObject" Target="../embeddings/oleObject492.bin"/><Relationship Id="rId145" Type="http://schemas.openxmlformats.org/officeDocument/2006/relationships/oleObject" Target="../embeddings/oleObject546.bin"/><Relationship Id="rId166" Type="http://schemas.openxmlformats.org/officeDocument/2006/relationships/oleObject" Target="../embeddings/oleObject567.bin"/><Relationship Id="rId187" Type="http://schemas.openxmlformats.org/officeDocument/2006/relationships/oleObject" Target="../embeddings/oleObject588.bin"/><Relationship Id="rId331" Type="http://schemas.openxmlformats.org/officeDocument/2006/relationships/oleObject" Target="../embeddings/oleObject732.bin"/><Relationship Id="rId352" Type="http://schemas.openxmlformats.org/officeDocument/2006/relationships/oleObject" Target="../embeddings/oleObject753.bin"/><Relationship Id="rId373" Type="http://schemas.openxmlformats.org/officeDocument/2006/relationships/oleObject" Target="../embeddings/oleObject774.bin"/><Relationship Id="rId394" Type="http://schemas.openxmlformats.org/officeDocument/2006/relationships/oleObject" Target="../embeddings/oleObject795.bin"/><Relationship Id="rId408" Type="http://schemas.openxmlformats.org/officeDocument/2006/relationships/oleObject" Target="../embeddings/oleObject809.bin"/><Relationship Id="rId1" Type="http://schemas.openxmlformats.org/officeDocument/2006/relationships/printerSettings" Target="../printerSettings/printerSettings2.bin"/><Relationship Id="rId212" Type="http://schemas.openxmlformats.org/officeDocument/2006/relationships/oleObject" Target="../embeddings/oleObject613.bin"/><Relationship Id="rId233" Type="http://schemas.openxmlformats.org/officeDocument/2006/relationships/oleObject" Target="../embeddings/oleObject634.bin"/><Relationship Id="rId254" Type="http://schemas.openxmlformats.org/officeDocument/2006/relationships/oleObject" Target="../embeddings/oleObject655.bin"/><Relationship Id="rId28" Type="http://schemas.openxmlformats.org/officeDocument/2006/relationships/oleObject" Target="../embeddings/oleObject429.bin"/><Relationship Id="rId49" Type="http://schemas.openxmlformats.org/officeDocument/2006/relationships/oleObject" Target="../embeddings/oleObject450.bin"/><Relationship Id="rId114" Type="http://schemas.openxmlformats.org/officeDocument/2006/relationships/oleObject" Target="../embeddings/oleObject515.bin"/><Relationship Id="rId275" Type="http://schemas.openxmlformats.org/officeDocument/2006/relationships/oleObject" Target="../embeddings/oleObject676.bin"/><Relationship Id="rId296" Type="http://schemas.openxmlformats.org/officeDocument/2006/relationships/oleObject" Target="../embeddings/oleObject697.bin"/><Relationship Id="rId300" Type="http://schemas.openxmlformats.org/officeDocument/2006/relationships/oleObject" Target="../embeddings/oleObject701.bin"/><Relationship Id="rId60" Type="http://schemas.openxmlformats.org/officeDocument/2006/relationships/oleObject" Target="../embeddings/oleObject461.bin"/><Relationship Id="rId81" Type="http://schemas.openxmlformats.org/officeDocument/2006/relationships/oleObject" Target="../embeddings/oleObject482.bin"/><Relationship Id="rId135" Type="http://schemas.openxmlformats.org/officeDocument/2006/relationships/oleObject" Target="../embeddings/oleObject536.bin"/><Relationship Id="rId156" Type="http://schemas.openxmlformats.org/officeDocument/2006/relationships/oleObject" Target="../embeddings/oleObject557.bin"/><Relationship Id="rId177" Type="http://schemas.openxmlformats.org/officeDocument/2006/relationships/oleObject" Target="../embeddings/oleObject578.bin"/><Relationship Id="rId198" Type="http://schemas.openxmlformats.org/officeDocument/2006/relationships/oleObject" Target="../embeddings/oleObject599.bin"/><Relationship Id="rId321" Type="http://schemas.openxmlformats.org/officeDocument/2006/relationships/oleObject" Target="../embeddings/oleObject722.bin"/><Relationship Id="rId342" Type="http://schemas.openxmlformats.org/officeDocument/2006/relationships/oleObject" Target="../embeddings/oleObject743.bin"/><Relationship Id="rId363" Type="http://schemas.openxmlformats.org/officeDocument/2006/relationships/oleObject" Target="../embeddings/oleObject764.bin"/><Relationship Id="rId384" Type="http://schemas.openxmlformats.org/officeDocument/2006/relationships/oleObject" Target="../embeddings/oleObject785.bin"/><Relationship Id="rId419" Type="http://schemas.openxmlformats.org/officeDocument/2006/relationships/oleObject" Target="../embeddings/oleObject820.bin"/><Relationship Id="rId202" Type="http://schemas.openxmlformats.org/officeDocument/2006/relationships/oleObject" Target="../embeddings/oleObject603.bin"/><Relationship Id="rId223" Type="http://schemas.openxmlformats.org/officeDocument/2006/relationships/oleObject" Target="../embeddings/oleObject624.bin"/><Relationship Id="rId244" Type="http://schemas.openxmlformats.org/officeDocument/2006/relationships/oleObject" Target="../embeddings/oleObject645.bin"/><Relationship Id="rId18" Type="http://schemas.openxmlformats.org/officeDocument/2006/relationships/oleObject" Target="../embeddings/oleObject419.bin"/><Relationship Id="rId39" Type="http://schemas.openxmlformats.org/officeDocument/2006/relationships/oleObject" Target="../embeddings/oleObject440.bin"/><Relationship Id="rId265" Type="http://schemas.openxmlformats.org/officeDocument/2006/relationships/oleObject" Target="../embeddings/oleObject666.bin"/><Relationship Id="rId286" Type="http://schemas.openxmlformats.org/officeDocument/2006/relationships/oleObject" Target="../embeddings/oleObject687.bin"/><Relationship Id="rId50" Type="http://schemas.openxmlformats.org/officeDocument/2006/relationships/oleObject" Target="../embeddings/oleObject451.bin"/><Relationship Id="rId104" Type="http://schemas.openxmlformats.org/officeDocument/2006/relationships/oleObject" Target="../embeddings/oleObject505.bin"/><Relationship Id="rId125" Type="http://schemas.openxmlformats.org/officeDocument/2006/relationships/oleObject" Target="../embeddings/oleObject526.bin"/><Relationship Id="rId146" Type="http://schemas.openxmlformats.org/officeDocument/2006/relationships/oleObject" Target="../embeddings/oleObject547.bin"/><Relationship Id="rId167" Type="http://schemas.openxmlformats.org/officeDocument/2006/relationships/oleObject" Target="../embeddings/oleObject568.bin"/><Relationship Id="rId188" Type="http://schemas.openxmlformats.org/officeDocument/2006/relationships/oleObject" Target="../embeddings/oleObject589.bin"/><Relationship Id="rId311" Type="http://schemas.openxmlformats.org/officeDocument/2006/relationships/oleObject" Target="../embeddings/oleObject712.bin"/><Relationship Id="rId332" Type="http://schemas.openxmlformats.org/officeDocument/2006/relationships/oleObject" Target="../embeddings/oleObject733.bin"/><Relationship Id="rId353" Type="http://schemas.openxmlformats.org/officeDocument/2006/relationships/oleObject" Target="../embeddings/oleObject754.bin"/><Relationship Id="rId374" Type="http://schemas.openxmlformats.org/officeDocument/2006/relationships/oleObject" Target="../embeddings/oleObject775.bin"/><Relationship Id="rId395" Type="http://schemas.openxmlformats.org/officeDocument/2006/relationships/oleObject" Target="../embeddings/oleObject796.bin"/><Relationship Id="rId409" Type="http://schemas.openxmlformats.org/officeDocument/2006/relationships/oleObject" Target="../embeddings/oleObject810.bin"/><Relationship Id="rId71" Type="http://schemas.openxmlformats.org/officeDocument/2006/relationships/oleObject" Target="../embeddings/oleObject472.bin"/><Relationship Id="rId92" Type="http://schemas.openxmlformats.org/officeDocument/2006/relationships/oleObject" Target="../embeddings/oleObject493.bin"/><Relationship Id="rId213" Type="http://schemas.openxmlformats.org/officeDocument/2006/relationships/oleObject" Target="../embeddings/oleObject614.bin"/><Relationship Id="rId234" Type="http://schemas.openxmlformats.org/officeDocument/2006/relationships/oleObject" Target="../embeddings/oleObject635.bin"/><Relationship Id="rId420" Type="http://schemas.openxmlformats.org/officeDocument/2006/relationships/oleObject" Target="../embeddings/oleObject821.bin"/><Relationship Id="rId2" Type="http://schemas.openxmlformats.org/officeDocument/2006/relationships/drawing" Target="../drawings/drawing2.xml"/><Relationship Id="rId29" Type="http://schemas.openxmlformats.org/officeDocument/2006/relationships/oleObject" Target="../embeddings/oleObject430.bin"/><Relationship Id="rId255" Type="http://schemas.openxmlformats.org/officeDocument/2006/relationships/oleObject" Target="../embeddings/oleObject656.bin"/><Relationship Id="rId276" Type="http://schemas.openxmlformats.org/officeDocument/2006/relationships/oleObject" Target="../embeddings/oleObject677.bin"/><Relationship Id="rId297" Type="http://schemas.openxmlformats.org/officeDocument/2006/relationships/oleObject" Target="../embeddings/oleObject698.bin"/><Relationship Id="rId40" Type="http://schemas.openxmlformats.org/officeDocument/2006/relationships/oleObject" Target="../embeddings/oleObject441.bin"/><Relationship Id="rId115" Type="http://schemas.openxmlformats.org/officeDocument/2006/relationships/oleObject" Target="../embeddings/oleObject516.bin"/><Relationship Id="rId136" Type="http://schemas.openxmlformats.org/officeDocument/2006/relationships/oleObject" Target="../embeddings/oleObject537.bin"/><Relationship Id="rId157" Type="http://schemas.openxmlformats.org/officeDocument/2006/relationships/oleObject" Target="../embeddings/oleObject558.bin"/><Relationship Id="rId178" Type="http://schemas.openxmlformats.org/officeDocument/2006/relationships/oleObject" Target="../embeddings/oleObject579.bin"/><Relationship Id="rId301" Type="http://schemas.openxmlformats.org/officeDocument/2006/relationships/oleObject" Target="../embeddings/oleObject702.bin"/><Relationship Id="rId322" Type="http://schemas.openxmlformats.org/officeDocument/2006/relationships/oleObject" Target="../embeddings/oleObject723.bin"/><Relationship Id="rId343" Type="http://schemas.openxmlformats.org/officeDocument/2006/relationships/oleObject" Target="../embeddings/oleObject744.bin"/><Relationship Id="rId364" Type="http://schemas.openxmlformats.org/officeDocument/2006/relationships/oleObject" Target="../embeddings/oleObject765.bin"/><Relationship Id="rId61" Type="http://schemas.openxmlformats.org/officeDocument/2006/relationships/oleObject" Target="../embeddings/oleObject462.bin"/><Relationship Id="rId82" Type="http://schemas.openxmlformats.org/officeDocument/2006/relationships/oleObject" Target="../embeddings/oleObject483.bin"/><Relationship Id="rId199" Type="http://schemas.openxmlformats.org/officeDocument/2006/relationships/oleObject" Target="../embeddings/oleObject600.bin"/><Relationship Id="rId203" Type="http://schemas.openxmlformats.org/officeDocument/2006/relationships/oleObject" Target="../embeddings/oleObject604.bin"/><Relationship Id="rId385" Type="http://schemas.openxmlformats.org/officeDocument/2006/relationships/oleObject" Target="../embeddings/oleObject786.bin"/><Relationship Id="rId19" Type="http://schemas.openxmlformats.org/officeDocument/2006/relationships/oleObject" Target="../embeddings/oleObject420.bin"/><Relationship Id="rId224" Type="http://schemas.openxmlformats.org/officeDocument/2006/relationships/oleObject" Target="../embeddings/oleObject625.bin"/><Relationship Id="rId245" Type="http://schemas.openxmlformats.org/officeDocument/2006/relationships/oleObject" Target="../embeddings/oleObject646.bin"/><Relationship Id="rId266" Type="http://schemas.openxmlformats.org/officeDocument/2006/relationships/oleObject" Target="../embeddings/oleObject667.bin"/><Relationship Id="rId287" Type="http://schemas.openxmlformats.org/officeDocument/2006/relationships/oleObject" Target="../embeddings/oleObject688.bin"/><Relationship Id="rId410" Type="http://schemas.openxmlformats.org/officeDocument/2006/relationships/oleObject" Target="../embeddings/oleObject811.bin"/><Relationship Id="rId30" Type="http://schemas.openxmlformats.org/officeDocument/2006/relationships/oleObject" Target="../embeddings/oleObject431.bin"/><Relationship Id="rId105" Type="http://schemas.openxmlformats.org/officeDocument/2006/relationships/oleObject" Target="../embeddings/oleObject506.bin"/><Relationship Id="rId126" Type="http://schemas.openxmlformats.org/officeDocument/2006/relationships/oleObject" Target="../embeddings/oleObject527.bin"/><Relationship Id="rId147" Type="http://schemas.openxmlformats.org/officeDocument/2006/relationships/oleObject" Target="../embeddings/oleObject548.bin"/><Relationship Id="rId168" Type="http://schemas.openxmlformats.org/officeDocument/2006/relationships/oleObject" Target="../embeddings/oleObject569.bin"/><Relationship Id="rId312" Type="http://schemas.openxmlformats.org/officeDocument/2006/relationships/oleObject" Target="../embeddings/oleObject713.bin"/><Relationship Id="rId333" Type="http://schemas.openxmlformats.org/officeDocument/2006/relationships/oleObject" Target="../embeddings/oleObject734.bin"/><Relationship Id="rId354" Type="http://schemas.openxmlformats.org/officeDocument/2006/relationships/oleObject" Target="../embeddings/oleObject755.bin"/><Relationship Id="rId51" Type="http://schemas.openxmlformats.org/officeDocument/2006/relationships/oleObject" Target="../embeddings/oleObject452.bin"/><Relationship Id="rId72" Type="http://schemas.openxmlformats.org/officeDocument/2006/relationships/oleObject" Target="../embeddings/oleObject473.bin"/><Relationship Id="rId93" Type="http://schemas.openxmlformats.org/officeDocument/2006/relationships/oleObject" Target="../embeddings/oleObject494.bin"/><Relationship Id="rId189" Type="http://schemas.openxmlformats.org/officeDocument/2006/relationships/oleObject" Target="../embeddings/oleObject590.bin"/><Relationship Id="rId375" Type="http://schemas.openxmlformats.org/officeDocument/2006/relationships/oleObject" Target="../embeddings/oleObject776.bin"/><Relationship Id="rId396" Type="http://schemas.openxmlformats.org/officeDocument/2006/relationships/oleObject" Target="../embeddings/oleObject797.bin"/><Relationship Id="rId3" Type="http://schemas.openxmlformats.org/officeDocument/2006/relationships/vmlDrawing" Target="../drawings/vmlDrawing2.vml"/><Relationship Id="rId214" Type="http://schemas.openxmlformats.org/officeDocument/2006/relationships/oleObject" Target="../embeddings/oleObject615.bin"/><Relationship Id="rId235" Type="http://schemas.openxmlformats.org/officeDocument/2006/relationships/oleObject" Target="../embeddings/oleObject636.bin"/><Relationship Id="rId256" Type="http://schemas.openxmlformats.org/officeDocument/2006/relationships/oleObject" Target="../embeddings/oleObject657.bin"/><Relationship Id="rId277" Type="http://schemas.openxmlformats.org/officeDocument/2006/relationships/oleObject" Target="../embeddings/oleObject678.bin"/><Relationship Id="rId298" Type="http://schemas.openxmlformats.org/officeDocument/2006/relationships/oleObject" Target="../embeddings/oleObject699.bin"/><Relationship Id="rId400" Type="http://schemas.openxmlformats.org/officeDocument/2006/relationships/oleObject" Target="../embeddings/oleObject801.bin"/><Relationship Id="rId421" Type="http://schemas.openxmlformats.org/officeDocument/2006/relationships/oleObject" Target="../embeddings/oleObject822.bin"/><Relationship Id="rId116" Type="http://schemas.openxmlformats.org/officeDocument/2006/relationships/oleObject" Target="../embeddings/oleObject517.bin"/><Relationship Id="rId137" Type="http://schemas.openxmlformats.org/officeDocument/2006/relationships/oleObject" Target="../embeddings/oleObject538.bin"/><Relationship Id="rId158" Type="http://schemas.openxmlformats.org/officeDocument/2006/relationships/oleObject" Target="../embeddings/oleObject559.bin"/><Relationship Id="rId302" Type="http://schemas.openxmlformats.org/officeDocument/2006/relationships/oleObject" Target="../embeddings/oleObject703.bin"/><Relationship Id="rId323" Type="http://schemas.openxmlformats.org/officeDocument/2006/relationships/oleObject" Target="../embeddings/oleObject724.bin"/><Relationship Id="rId344" Type="http://schemas.openxmlformats.org/officeDocument/2006/relationships/oleObject" Target="../embeddings/oleObject745.bin"/><Relationship Id="rId20" Type="http://schemas.openxmlformats.org/officeDocument/2006/relationships/oleObject" Target="../embeddings/oleObject421.bin"/><Relationship Id="rId41" Type="http://schemas.openxmlformats.org/officeDocument/2006/relationships/oleObject" Target="../embeddings/oleObject442.bin"/><Relationship Id="rId62" Type="http://schemas.openxmlformats.org/officeDocument/2006/relationships/oleObject" Target="../embeddings/oleObject463.bin"/><Relationship Id="rId83" Type="http://schemas.openxmlformats.org/officeDocument/2006/relationships/oleObject" Target="../embeddings/oleObject484.bin"/><Relationship Id="rId179" Type="http://schemas.openxmlformats.org/officeDocument/2006/relationships/oleObject" Target="../embeddings/oleObject580.bin"/><Relationship Id="rId365" Type="http://schemas.openxmlformats.org/officeDocument/2006/relationships/oleObject" Target="../embeddings/oleObject766.bin"/><Relationship Id="rId386" Type="http://schemas.openxmlformats.org/officeDocument/2006/relationships/oleObject" Target="../embeddings/oleObject787.bin"/><Relationship Id="rId190" Type="http://schemas.openxmlformats.org/officeDocument/2006/relationships/oleObject" Target="../embeddings/oleObject591.bin"/><Relationship Id="rId204" Type="http://schemas.openxmlformats.org/officeDocument/2006/relationships/oleObject" Target="../embeddings/oleObject605.bin"/><Relationship Id="rId225" Type="http://schemas.openxmlformats.org/officeDocument/2006/relationships/oleObject" Target="../embeddings/oleObject626.bin"/><Relationship Id="rId246" Type="http://schemas.openxmlformats.org/officeDocument/2006/relationships/oleObject" Target="../embeddings/oleObject647.bin"/><Relationship Id="rId267" Type="http://schemas.openxmlformats.org/officeDocument/2006/relationships/oleObject" Target="../embeddings/oleObject668.bin"/><Relationship Id="rId288" Type="http://schemas.openxmlformats.org/officeDocument/2006/relationships/oleObject" Target="../embeddings/oleObject689.bin"/><Relationship Id="rId411" Type="http://schemas.openxmlformats.org/officeDocument/2006/relationships/oleObject" Target="../embeddings/oleObject812.bin"/><Relationship Id="rId106" Type="http://schemas.openxmlformats.org/officeDocument/2006/relationships/oleObject" Target="../embeddings/oleObject507.bin"/><Relationship Id="rId127" Type="http://schemas.openxmlformats.org/officeDocument/2006/relationships/oleObject" Target="../embeddings/oleObject528.bin"/><Relationship Id="rId313" Type="http://schemas.openxmlformats.org/officeDocument/2006/relationships/oleObject" Target="../embeddings/oleObject714.bin"/><Relationship Id="rId10" Type="http://schemas.openxmlformats.org/officeDocument/2006/relationships/oleObject" Target="../embeddings/oleObject411.bin"/><Relationship Id="rId31" Type="http://schemas.openxmlformats.org/officeDocument/2006/relationships/oleObject" Target="../embeddings/oleObject432.bin"/><Relationship Id="rId52" Type="http://schemas.openxmlformats.org/officeDocument/2006/relationships/oleObject" Target="../embeddings/oleObject453.bin"/><Relationship Id="rId73" Type="http://schemas.openxmlformats.org/officeDocument/2006/relationships/oleObject" Target="../embeddings/oleObject474.bin"/><Relationship Id="rId94" Type="http://schemas.openxmlformats.org/officeDocument/2006/relationships/oleObject" Target="../embeddings/oleObject495.bin"/><Relationship Id="rId148" Type="http://schemas.openxmlformats.org/officeDocument/2006/relationships/oleObject" Target="../embeddings/oleObject549.bin"/><Relationship Id="rId169" Type="http://schemas.openxmlformats.org/officeDocument/2006/relationships/oleObject" Target="../embeddings/oleObject570.bin"/><Relationship Id="rId334" Type="http://schemas.openxmlformats.org/officeDocument/2006/relationships/oleObject" Target="../embeddings/oleObject735.bin"/><Relationship Id="rId355" Type="http://schemas.openxmlformats.org/officeDocument/2006/relationships/oleObject" Target="../embeddings/oleObject756.bin"/><Relationship Id="rId376" Type="http://schemas.openxmlformats.org/officeDocument/2006/relationships/oleObject" Target="../embeddings/oleObject777.bin"/><Relationship Id="rId397" Type="http://schemas.openxmlformats.org/officeDocument/2006/relationships/oleObject" Target="../embeddings/oleObject798.bin"/><Relationship Id="rId4" Type="http://schemas.openxmlformats.org/officeDocument/2006/relationships/oleObject" Target="../embeddings/oleObject405.bin"/><Relationship Id="rId180" Type="http://schemas.openxmlformats.org/officeDocument/2006/relationships/oleObject" Target="../embeddings/oleObject581.bin"/><Relationship Id="rId215" Type="http://schemas.openxmlformats.org/officeDocument/2006/relationships/oleObject" Target="../embeddings/oleObject616.bin"/><Relationship Id="rId236" Type="http://schemas.openxmlformats.org/officeDocument/2006/relationships/oleObject" Target="../embeddings/oleObject637.bin"/><Relationship Id="rId257" Type="http://schemas.openxmlformats.org/officeDocument/2006/relationships/oleObject" Target="../embeddings/oleObject658.bin"/><Relationship Id="rId278" Type="http://schemas.openxmlformats.org/officeDocument/2006/relationships/oleObject" Target="../embeddings/oleObject679.bin"/><Relationship Id="rId401" Type="http://schemas.openxmlformats.org/officeDocument/2006/relationships/oleObject" Target="../embeddings/oleObject802.bin"/><Relationship Id="rId422" Type="http://schemas.openxmlformats.org/officeDocument/2006/relationships/oleObject" Target="../embeddings/oleObject823.bin"/><Relationship Id="rId303" Type="http://schemas.openxmlformats.org/officeDocument/2006/relationships/oleObject" Target="../embeddings/oleObject704.bin"/><Relationship Id="rId42" Type="http://schemas.openxmlformats.org/officeDocument/2006/relationships/oleObject" Target="../embeddings/oleObject443.bin"/><Relationship Id="rId84" Type="http://schemas.openxmlformats.org/officeDocument/2006/relationships/oleObject" Target="../embeddings/oleObject485.bin"/><Relationship Id="rId138" Type="http://schemas.openxmlformats.org/officeDocument/2006/relationships/oleObject" Target="../embeddings/oleObject539.bin"/><Relationship Id="rId345" Type="http://schemas.openxmlformats.org/officeDocument/2006/relationships/oleObject" Target="../embeddings/oleObject746.bin"/><Relationship Id="rId387" Type="http://schemas.openxmlformats.org/officeDocument/2006/relationships/oleObject" Target="../embeddings/oleObject788.bin"/><Relationship Id="rId191" Type="http://schemas.openxmlformats.org/officeDocument/2006/relationships/oleObject" Target="../embeddings/oleObject592.bin"/><Relationship Id="rId205" Type="http://schemas.openxmlformats.org/officeDocument/2006/relationships/oleObject" Target="../embeddings/oleObject606.bin"/><Relationship Id="rId247" Type="http://schemas.openxmlformats.org/officeDocument/2006/relationships/oleObject" Target="../embeddings/oleObject648.bin"/><Relationship Id="rId412" Type="http://schemas.openxmlformats.org/officeDocument/2006/relationships/oleObject" Target="../embeddings/oleObject813.bin"/><Relationship Id="rId107" Type="http://schemas.openxmlformats.org/officeDocument/2006/relationships/oleObject" Target="../embeddings/oleObject508.bin"/><Relationship Id="rId289" Type="http://schemas.openxmlformats.org/officeDocument/2006/relationships/oleObject" Target="../embeddings/oleObject690.bin"/><Relationship Id="rId11" Type="http://schemas.openxmlformats.org/officeDocument/2006/relationships/oleObject" Target="../embeddings/oleObject412.bin"/><Relationship Id="rId53" Type="http://schemas.openxmlformats.org/officeDocument/2006/relationships/oleObject" Target="../embeddings/oleObject454.bin"/><Relationship Id="rId149" Type="http://schemas.openxmlformats.org/officeDocument/2006/relationships/oleObject" Target="../embeddings/oleObject550.bin"/><Relationship Id="rId314" Type="http://schemas.openxmlformats.org/officeDocument/2006/relationships/oleObject" Target="../embeddings/oleObject715.bin"/><Relationship Id="rId356" Type="http://schemas.openxmlformats.org/officeDocument/2006/relationships/oleObject" Target="../embeddings/oleObject757.bin"/><Relationship Id="rId398" Type="http://schemas.openxmlformats.org/officeDocument/2006/relationships/oleObject" Target="../embeddings/oleObject799.bin"/><Relationship Id="rId95" Type="http://schemas.openxmlformats.org/officeDocument/2006/relationships/oleObject" Target="../embeddings/oleObject496.bin"/><Relationship Id="rId160" Type="http://schemas.openxmlformats.org/officeDocument/2006/relationships/oleObject" Target="../embeddings/oleObject561.bin"/><Relationship Id="rId216" Type="http://schemas.openxmlformats.org/officeDocument/2006/relationships/oleObject" Target="../embeddings/oleObject617.bin"/><Relationship Id="rId423" Type="http://schemas.openxmlformats.org/officeDocument/2006/relationships/oleObject" Target="../embeddings/oleObject824.bin"/><Relationship Id="rId258" Type="http://schemas.openxmlformats.org/officeDocument/2006/relationships/oleObject" Target="../embeddings/oleObject659.bin"/></Relationships>
</file>

<file path=xl/worksheets/sheet1.xml><?xml version="1.0" encoding="utf-8"?>
<worksheet xmlns="http://schemas.openxmlformats.org/spreadsheetml/2006/main" xmlns:r="http://schemas.openxmlformats.org/officeDocument/2006/relationships">
  <sheetPr codeName="Sheet1"/>
  <dimension ref="A1:L829"/>
  <sheetViews>
    <sheetView showGridLines="0" workbookViewId="0">
      <selection activeCell="K32" sqref="K32"/>
    </sheetView>
  </sheetViews>
  <sheetFormatPr defaultRowHeight="12.75"/>
  <cols>
    <col min="1" max="1" width="2.5703125" style="4" customWidth="1"/>
    <col min="2" max="4" width="9.140625" style="4"/>
    <col min="5" max="5" width="8.5703125" style="4" customWidth="1"/>
    <col min="6" max="6" width="11.7109375" style="4" bestFit="1" customWidth="1"/>
    <col min="7" max="9" width="10.140625" style="4" bestFit="1" customWidth="1"/>
    <col min="10" max="10" width="2.28515625" style="4" customWidth="1"/>
    <col min="11" max="11" width="15.85546875" style="4" bestFit="1" customWidth="1"/>
    <col min="12" max="12" width="5.140625" style="4" customWidth="1"/>
    <col min="13" max="16384" width="9.140625" style="4"/>
  </cols>
  <sheetData>
    <row r="1" spans="1:12">
      <c r="A1" s="1"/>
      <c r="B1" s="2"/>
      <c r="C1" s="2"/>
      <c r="D1" s="2"/>
      <c r="E1" s="2"/>
      <c r="F1" s="2"/>
      <c r="G1" s="2"/>
      <c r="H1" s="2"/>
      <c r="I1" s="2"/>
      <c r="J1" s="2"/>
      <c r="K1" s="2"/>
      <c r="L1" s="3">
        <v>1</v>
      </c>
    </row>
    <row r="2" spans="1:12">
      <c r="A2" s="5"/>
      <c r="L2" s="6"/>
    </row>
    <row r="3" spans="1:12">
      <c r="A3" s="5"/>
      <c r="L3" s="6"/>
    </row>
    <row r="4" spans="1:12">
      <c r="A4" s="5"/>
      <c r="L4" s="6"/>
    </row>
    <row r="5" spans="1:12">
      <c r="A5" s="5"/>
      <c r="L5" s="6"/>
    </row>
    <row r="6" spans="1:12">
      <c r="A6" s="5"/>
      <c r="L6" s="6"/>
    </row>
    <row r="7" spans="1:12">
      <c r="A7" s="5"/>
      <c r="L7" s="6"/>
    </row>
    <row r="8" spans="1:12">
      <c r="A8" s="5"/>
      <c r="L8" s="6"/>
    </row>
    <row r="9" spans="1:12">
      <c r="A9" s="5"/>
      <c r="C9" s="7" t="s">
        <v>357</v>
      </c>
      <c r="L9" s="6"/>
    </row>
    <row r="10" spans="1:12">
      <c r="A10" s="5"/>
      <c r="L10" s="6"/>
    </row>
    <row r="11" spans="1:12">
      <c r="A11" s="5"/>
      <c r="L11" s="6"/>
    </row>
    <row r="12" spans="1:12">
      <c r="A12" s="5"/>
      <c r="L12" s="6"/>
    </row>
    <row r="13" spans="1:12">
      <c r="A13" s="5"/>
      <c r="L13" s="6"/>
    </row>
    <row r="14" spans="1:12">
      <c r="A14" s="5"/>
      <c r="L14" s="6"/>
    </row>
    <row r="15" spans="1:12">
      <c r="A15" s="5"/>
      <c r="L15" s="6"/>
    </row>
    <row r="16" spans="1:12">
      <c r="A16" s="5"/>
      <c r="L16" s="6"/>
    </row>
    <row r="17" spans="1:12">
      <c r="A17" s="5"/>
      <c r="L17" s="6"/>
    </row>
    <row r="18" spans="1:12">
      <c r="A18" s="5"/>
      <c r="L18" s="6"/>
    </row>
    <row r="19" spans="1:12">
      <c r="A19" s="5"/>
      <c r="L19" s="6"/>
    </row>
    <row r="20" spans="1:12">
      <c r="A20" s="5"/>
      <c r="L20" s="6"/>
    </row>
    <row r="21" spans="1:12">
      <c r="A21" s="5"/>
      <c r="L21" s="6"/>
    </row>
    <row r="22" spans="1:12">
      <c r="A22" s="5"/>
      <c r="L22" s="6"/>
    </row>
    <row r="23" spans="1:12">
      <c r="A23" s="5"/>
      <c r="L23" s="6"/>
    </row>
    <row r="24" spans="1:12">
      <c r="A24" s="5"/>
      <c r="L24" s="6"/>
    </row>
    <row r="25" spans="1:12">
      <c r="A25" s="5"/>
      <c r="L25" s="6"/>
    </row>
    <row r="26" spans="1:12">
      <c r="A26" s="5"/>
      <c r="L26" s="6"/>
    </row>
    <row r="27" spans="1:12">
      <c r="A27" s="5"/>
      <c r="L27" s="6"/>
    </row>
    <row r="28" spans="1:12">
      <c r="A28" s="5"/>
      <c r="L28" s="6"/>
    </row>
    <row r="29" spans="1:12">
      <c r="A29" s="5"/>
      <c r="L29" s="6"/>
    </row>
    <row r="30" spans="1:12">
      <c r="A30" s="5"/>
      <c r="L30" s="6"/>
    </row>
    <row r="31" spans="1:12">
      <c r="A31" s="5"/>
      <c r="L31" s="6"/>
    </row>
    <row r="32" spans="1:12">
      <c r="A32" s="5"/>
      <c r="C32" s="4" t="s">
        <v>15</v>
      </c>
      <c r="J32" s="4" t="s">
        <v>2</v>
      </c>
      <c r="K32" s="8">
        <v>10</v>
      </c>
      <c r="L32" s="6"/>
    </row>
    <row r="33" spans="1:12">
      <c r="A33" s="5"/>
      <c r="C33" s="4" t="s">
        <v>128</v>
      </c>
      <c r="J33" s="4" t="s">
        <v>2</v>
      </c>
      <c r="K33" s="9">
        <v>100</v>
      </c>
      <c r="L33" s="6"/>
    </row>
    <row r="34" spans="1:12">
      <c r="A34" s="5"/>
      <c r="C34" s="4" t="s">
        <v>219</v>
      </c>
      <c r="J34" s="4" t="s">
        <v>2</v>
      </c>
      <c r="K34" s="10">
        <f>K32*K33</f>
        <v>1000</v>
      </c>
      <c r="L34" s="6"/>
    </row>
    <row r="35" spans="1:12">
      <c r="A35" s="5"/>
      <c r="L35" s="6"/>
    </row>
    <row r="36" spans="1:12">
      <c r="A36" s="5"/>
      <c r="L36" s="6"/>
    </row>
    <row r="37" spans="1:12">
      <c r="A37" s="5"/>
      <c r="L37" s="6"/>
    </row>
    <row r="38" spans="1:12">
      <c r="A38" s="5"/>
      <c r="L38" s="6"/>
    </row>
    <row r="39" spans="1:12">
      <c r="A39" s="5"/>
      <c r="L39" s="6"/>
    </row>
    <row r="40" spans="1:12">
      <c r="A40" s="5"/>
      <c r="L40" s="6"/>
    </row>
    <row r="41" spans="1:12">
      <c r="A41" s="5"/>
      <c r="L41" s="6"/>
    </row>
    <row r="42" spans="1:12">
      <c r="A42" s="5"/>
      <c r="L42" s="6"/>
    </row>
    <row r="43" spans="1:12">
      <c r="A43" s="5"/>
      <c r="C43" s="4" t="s">
        <v>219</v>
      </c>
      <c r="J43" s="4" t="s">
        <v>2</v>
      </c>
      <c r="K43" s="11">
        <v>1000</v>
      </c>
      <c r="L43" s="6"/>
    </row>
    <row r="44" spans="1:12">
      <c r="A44" s="5"/>
      <c r="C44" s="4" t="s">
        <v>128</v>
      </c>
      <c r="J44" s="4" t="s">
        <v>2</v>
      </c>
      <c r="K44" s="9">
        <v>100</v>
      </c>
      <c r="L44" s="6"/>
    </row>
    <row r="45" spans="1:12">
      <c r="A45" s="5"/>
      <c r="C45" s="4" t="s">
        <v>15</v>
      </c>
      <c r="J45" s="4" t="s">
        <v>2</v>
      </c>
      <c r="K45" s="12">
        <f>K43/K44</f>
        <v>10</v>
      </c>
      <c r="L45" s="6"/>
    </row>
    <row r="46" spans="1:12">
      <c r="A46" s="5"/>
      <c r="K46" s="13"/>
      <c r="L46" s="6"/>
    </row>
    <row r="47" spans="1:12">
      <c r="A47" s="5"/>
      <c r="K47" s="13"/>
      <c r="L47" s="6"/>
    </row>
    <row r="48" spans="1:12">
      <c r="A48" s="5"/>
      <c r="K48" s="13"/>
      <c r="L48" s="6"/>
    </row>
    <row r="49" spans="1:12">
      <c r="A49" s="5"/>
      <c r="K49" s="13"/>
      <c r="L49" s="6"/>
    </row>
    <row r="50" spans="1:12">
      <c r="A50" s="5"/>
      <c r="K50" s="13"/>
      <c r="L50" s="6"/>
    </row>
    <row r="51" spans="1:12">
      <c r="A51" s="5"/>
      <c r="K51" s="13"/>
      <c r="L51" s="6"/>
    </row>
    <row r="52" spans="1:12">
      <c r="A52" s="5"/>
      <c r="K52" s="13"/>
      <c r="L52" s="6"/>
    </row>
    <row r="53" spans="1:12">
      <c r="A53" s="5"/>
      <c r="K53" s="13"/>
      <c r="L53" s="6"/>
    </row>
    <row r="54" spans="1:12">
      <c r="A54" s="5"/>
      <c r="C54" s="4" t="s">
        <v>219</v>
      </c>
      <c r="J54" s="4" t="s">
        <v>2</v>
      </c>
      <c r="K54" s="11">
        <v>1000</v>
      </c>
      <c r="L54" s="6"/>
    </row>
    <row r="55" spans="1:12">
      <c r="A55" s="5"/>
      <c r="C55" s="4" t="s">
        <v>15</v>
      </c>
      <c r="J55" s="4" t="s">
        <v>2</v>
      </c>
      <c r="K55" s="8">
        <v>10</v>
      </c>
      <c r="L55" s="6"/>
    </row>
    <row r="56" spans="1:12">
      <c r="A56" s="5"/>
      <c r="C56" s="4" t="s">
        <v>128</v>
      </c>
      <c r="J56" s="4" t="s">
        <v>2</v>
      </c>
      <c r="K56" s="14">
        <f>K54/K55</f>
        <v>100</v>
      </c>
      <c r="L56" s="6"/>
    </row>
    <row r="57" spans="1:12">
      <c r="A57" s="5"/>
      <c r="K57" s="13"/>
      <c r="L57" s="6"/>
    </row>
    <row r="58" spans="1:12">
      <c r="A58" s="5"/>
      <c r="K58" s="13"/>
      <c r="L58" s="6"/>
    </row>
    <row r="59" spans="1:12">
      <c r="A59" s="5"/>
      <c r="K59" s="13"/>
      <c r="L59" s="6"/>
    </row>
    <row r="60" spans="1:12">
      <c r="A60" s="5"/>
      <c r="K60" s="13"/>
      <c r="L60" s="6"/>
    </row>
    <row r="61" spans="1:12" ht="13.5" thickBot="1">
      <c r="A61" s="15"/>
      <c r="B61" s="16"/>
      <c r="C61" s="16"/>
      <c r="D61" s="16"/>
      <c r="E61" s="16"/>
      <c r="F61" s="16"/>
      <c r="G61" s="16"/>
      <c r="H61" s="16"/>
      <c r="I61" s="16"/>
      <c r="J61" s="16"/>
      <c r="K61" s="17"/>
      <c r="L61" s="18"/>
    </row>
    <row r="62" spans="1:12">
      <c r="A62" s="1"/>
      <c r="B62" s="2"/>
      <c r="C62" s="2"/>
      <c r="D62" s="2"/>
      <c r="E62" s="2"/>
      <c r="F62" s="2"/>
      <c r="G62" s="2"/>
      <c r="H62" s="2"/>
      <c r="I62" s="2"/>
      <c r="J62" s="2"/>
      <c r="K62" s="19"/>
      <c r="L62" s="3">
        <v>2</v>
      </c>
    </row>
    <row r="63" spans="1:12">
      <c r="A63" s="5"/>
      <c r="C63" s="20" t="s">
        <v>72</v>
      </c>
      <c r="L63" s="6"/>
    </row>
    <row r="64" spans="1:12">
      <c r="A64" s="5"/>
      <c r="L64" s="6"/>
    </row>
    <row r="65" spans="1:12">
      <c r="A65" s="5"/>
      <c r="L65" s="6"/>
    </row>
    <row r="66" spans="1:12">
      <c r="A66" s="5"/>
      <c r="L66" s="6"/>
    </row>
    <row r="67" spans="1:12">
      <c r="A67" s="5"/>
      <c r="L67" s="6"/>
    </row>
    <row r="68" spans="1:12">
      <c r="A68" s="5"/>
      <c r="L68" s="6"/>
    </row>
    <row r="69" spans="1:12">
      <c r="A69" s="5"/>
      <c r="C69" s="4" t="s">
        <v>74</v>
      </c>
      <c r="J69" s="4" t="s">
        <v>2</v>
      </c>
      <c r="K69" s="21">
        <v>10</v>
      </c>
      <c r="L69" s="6"/>
    </row>
    <row r="70" spans="1:12">
      <c r="A70" s="5"/>
      <c r="C70" s="4" t="s">
        <v>73</v>
      </c>
      <c r="J70" s="4" t="s">
        <v>2</v>
      </c>
      <c r="K70" s="22">
        <f>K69/2</f>
        <v>5</v>
      </c>
      <c r="L70" s="6"/>
    </row>
    <row r="71" spans="1:12">
      <c r="A71" s="5"/>
      <c r="C71" s="4" t="s">
        <v>75</v>
      </c>
      <c r="J71" s="4" t="s">
        <v>2</v>
      </c>
      <c r="K71" s="23">
        <f>(PI()*K69^2)/4</f>
        <v>78.539816339744831</v>
      </c>
      <c r="L71" s="6"/>
    </row>
    <row r="72" spans="1:12">
      <c r="A72" s="5"/>
      <c r="L72" s="6"/>
    </row>
    <row r="73" spans="1:12">
      <c r="A73" s="5"/>
      <c r="L73" s="6"/>
    </row>
    <row r="74" spans="1:12">
      <c r="A74" s="5"/>
      <c r="C74" s="20" t="s">
        <v>76</v>
      </c>
      <c r="L74" s="6"/>
    </row>
    <row r="75" spans="1:12">
      <c r="A75" s="5"/>
      <c r="C75" s="20"/>
      <c r="L75" s="6"/>
    </row>
    <row r="76" spans="1:12">
      <c r="A76" s="5"/>
      <c r="L76" s="6"/>
    </row>
    <row r="77" spans="1:12">
      <c r="A77" s="5"/>
      <c r="L77" s="6"/>
    </row>
    <row r="78" spans="1:12">
      <c r="A78" s="5"/>
      <c r="L78" s="6"/>
    </row>
    <row r="79" spans="1:12">
      <c r="A79" s="5"/>
      <c r="L79" s="6"/>
    </row>
    <row r="80" spans="1:12">
      <c r="A80" s="5"/>
      <c r="L80" s="6"/>
    </row>
    <row r="81" spans="1:12">
      <c r="A81" s="5"/>
      <c r="C81" s="4" t="s">
        <v>77</v>
      </c>
      <c r="J81" s="4" t="s">
        <v>2</v>
      </c>
      <c r="K81" s="21">
        <v>10</v>
      </c>
      <c r="L81" s="6"/>
    </row>
    <row r="82" spans="1:12">
      <c r="A82" s="5"/>
      <c r="C82" s="4" t="s">
        <v>78</v>
      </c>
      <c r="J82" s="4" t="s">
        <v>2</v>
      </c>
      <c r="K82" s="21">
        <v>9.75</v>
      </c>
      <c r="L82" s="6"/>
    </row>
    <row r="83" spans="1:12">
      <c r="A83" s="5"/>
      <c r="C83" s="4" t="s">
        <v>79</v>
      </c>
      <c r="J83" s="4" t="s">
        <v>2</v>
      </c>
      <c r="K83" s="22">
        <f>K81/2</f>
        <v>5</v>
      </c>
      <c r="L83" s="6"/>
    </row>
    <row r="84" spans="1:12">
      <c r="A84" s="5"/>
      <c r="C84" s="24" t="s">
        <v>78</v>
      </c>
      <c r="J84" s="24" t="s">
        <v>2</v>
      </c>
      <c r="K84" s="22">
        <f>K82/2</f>
        <v>4.875</v>
      </c>
      <c r="L84" s="6"/>
    </row>
    <row r="85" spans="1:12">
      <c r="A85" s="5"/>
      <c r="C85" s="24" t="s">
        <v>80</v>
      </c>
      <c r="J85" s="24" t="s">
        <v>2</v>
      </c>
      <c r="K85" s="23">
        <f>PI()*(K81^2-K82^2)/4</f>
        <v>3.877903431774901</v>
      </c>
      <c r="L85" s="6"/>
    </row>
    <row r="86" spans="1:12">
      <c r="A86" s="5"/>
      <c r="C86" s="24"/>
      <c r="J86" s="24"/>
      <c r="K86" s="25"/>
      <c r="L86" s="6"/>
    </row>
    <row r="87" spans="1:12">
      <c r="A87" s="5"/>
      <c r="L87" s="6"/>
    </row>
    <row r="88" spans="1:12">
      <c r="A88" s="5"/>
      <c r="C88" s="20" t="s">
        <v>81</v>
      </c>
      <c r="F88" s="20"/>
      <c r="L88" s="6"/>
    </row>
    <row r="89" spans="1:12">
      <c r="A89" s="5"/>
      <c r="L89" s="6"/>
    </row>
    <row r="90" spans="1:12">
      <c r="A90" s="5"/>
      <c r="L90" s="6"/>
    </row>
    <row r="91" spans="1:12">
      <c r="A91" s="5"/>
      <c r="L91" s="6"/>
    </row>
    <row r="92" spans="1:12">
      <c r="A92" s="5"/>
      <c r="L92" s="6"/>
    </row>
    <row r="93" spans="1:12">
      <c r="A93" s="5"/>
      <c r="C93" s="4" t="s">
        <v>82</v>
      </c>
      <c r="J93" s="4" t="s">
        <v>2</v>
      </c>
      <c r="K93" s="21">
        <v>10</v>
      </c>
      <c r="L93" s="6"/>
    </row>
    <row r="94" spans="1:12">
      <c r="A94" s="5"/>
      <c r="C94" s="4" t="s">
        <v>83</v>
      </c>
      <c r="J94" s="4" t="s">
        <v>2</v>
      </c>
      <c r="K94" s="21">
        <v>300</v>
      </c>
      <c r="L94" s="6"/>
    </row>
    <row r="95" spans="1:12">
      <c r="A95" s="5"/>
      <c r="C95" s="4" t="s">
        <v>84</v>
      </c>
      <c r="J95" s="4" t="s">
        <v>2</v>
      </c>
      <c r="K95" s="23">
        <f>PI()*K93*K94</f>
        <v>9424.7779607693792</v>
      </c>
      <c r="L95" s="6"/>
    </row>
    <row r="96" spans="1:12">
      <c r="A96" s="5"/>
      <c r="H96" s="26" t="s">
        <v>227</v>
      </c>
      <c r="J96" s="24" t="s">
        <v>2</v>
      </c>
      <c r="K96" s="27">
        <f>K95/10000</f>
        <v>0.94247779607693793</v>
      </c>
      <c r="L96" s="6"/>
    </row>
    <row r="97" spans="1:12">
      <c r="A97" s="5"/>
      <c r="K97" s="13"/>
      <c r="L97" s="6"/>
    </row>
    <row r="98" spans="1:12">
      <c r="A98" s="5"/>
      <c r="C98" s="20" t="s">
        <v>221</v>
      </c>
      <c r="K98" s="13"/>
      <c r="L98" s="6"/>
    </row>
    <row r="99" spans="1:12">
      <c r="A99" s="5"/>
      <c r="K99" s="13"/>
      <c r="L99" s="6"/>
    </row>
    <row r="100" spans="1:12">
      <c r="A100" s="5"/>
      <c r="L100" s="6"/>
    </row>
    <row r="101" spans="1:12">
      <c r="A101" s="5"/>
      <c r="L101" s="6"/>
    </row>
    <row r="102" spans="1:12">
      <c r="A102" s="5"/>
      <c r="C102" s="338"/>
      <c r="D102" s="338"/>
      <c r="E102" s="338"/>
      <c r="F102" s="338"/>
      <c r="H102" s="29"/>
      <c r="L102" s="6"/>
    </row>
    <row r="103" spans="1:12">
      <c r="A103" s="5"/>
      <c r="D103" s="30"/>
      <c r="E103" s="328"/>
      <c r="F103" s="328"/>
      <c r="H103" s="28"/>
      <c r="L103" s="6"/>
    </row>
    <row r="104" spans="1:12">
      <c r="A104" s="5"/>
      <c r="D104" s="30"/>
      <c r="E104" s="329"/>
      <c r="F104" s="329"/>
      <c r="H104" s="28"/>
      <c r="L104" s="6"/>
    </row>
    <row r="105" spans="1:12">
      <c r="A105" s="5"/>
      <c r="D105" s="30"/>
      <c r="E105" s="330"/>
      <c r="F105" s="330"/>
      <c r="G105" s="24"/>
      <c r="H105" s="31"/>
      <c r="L105" s="6"/>
    </row>
    <row r="106" spans="1:12">
      <c r="A106" s="5"/>
      <c r="D106" s="30"/>
      <c r="E106" s="331"/>
      <c r="F106" s="331"/>
      <c r="G106" s="24"/>
      <c r="H106" s="31"/>
      <c r="L106" s="6"/>
    </row>
    <row r="107" spans="1:12">
      <c r="A107" s="5"/>
      <c r="C107" s="32"/>
      <c r="D107" s="30"/>
      <c r="E107" s="332"/>
      <c r="F107" s="332"/>
      <c r="G107" s="24"/>
      <c r="H107" s="28"/>
      <c r="L107" s="6"/>
    </row>
    <row r="108" spans="1:12">
      <c r="A108" s="5"/>
      <c r="D108" s="30"/>
      <c r="E108" s="333"/>
      <c r="F108" s="333"/>
      <c r="G108" s="24"/>
      <c r="H108" s="31"/>
      <c r="L108" s="6"/>
    </row>
    <row r="109" spans="1:12">
      <c r="A109" s="5"/>
      <c r="D109" s="30"/>
      <c r="E109" s="334"/>
      <c r="F109" s="334"/>
      <c r="G109" s="24"/>
      <c r="H109" s="31"/>
      <c r="L109" s="6"/>
    </row>
    <row r="110" spans="1:12">
      <c r="A110" s="5"/>
      <c r="D110" s="30"/>
      <c r="E110" s="339"/>
      <c r="F110" s="339"/>
      <c r="G110" s="24"/>
      <c r="H110" s="31"/>
      <c r="L110" s="6"/>
    </row>
    <row r="111" spans="1:12">
      <c r="A111" s="5"/>
      <c r="D111" s="33"/>
      <c r="E111" s="340"/>
      <c r="F111" s="340"/>
      <c r="H111" s="28"/>
      <c r="L111" s="6"/>
    </row>
    <row r="112" spans="1:12">
      <c r="A112" s="5"/>
      <c r="D112" s="30"/>
      <c r="E112" s="335"/>
      <c r="F112" s="335"/>
      <c r="G112" s="24"/>
      <c r="H112" s="31"/>
      <c r="L112" s="6"/>
    </row>
    <row r="113" spans="1:12">
      <c r="A113" s="5"/>
      <c r="D113" s="30"/>
      <c r="E113" s="335"/>
      <c r="F113" s="335"/>
      <c r="G113" s="24"/>
      <c r="H113" s="31"/>
      <c r="L113" s="6"/>
    </row>
    <row r="114" spans="1:12">
      <c r="A114" s="5"/>
      <c r="D114" s="30"/>
      <c r="E114" s="335"/>
      <c r="F114" s="335"/>
      <c r="G114" s="24"/>
      <c r="H114" s="31"/>
      <c r="L114" s="6"/>
    </row>
    <row r="115" spans="1:12">
      <c r="A115" s="5"/>
      <c r="D115" s="30"/>
      <c r="E115" s="335"/>
      <c r="F115" s="335"/>
      <c r="G115" s="24"/>
      <c r="H115" s="31"/>
      <c r="L115" s="6"/>
    </row>
    <row r="116" spans="1:12">
      <c r="A116" s="5"/>
      <c r="D116" s="30"/>
      <c r="E116" s="335"/>
      <c r="F116" s="335"/>
      <c r="G116" s="24"/>
      <c r="H116" s="31"/>
      <c r="L116" s="6"/>
    </row>
    <row r="117" spans="1:12">
      <c r="A117" s="5"/>
      <c r="D117" s="30"/>
      <c r="E117" s="335"/>
      <c r="F117" s="335"/>
      <c r="G117" s="24"/>
      <c r="H117" s="31"/>
      <c r="L117" s="6"/>
    </row>
    <row r="118" spans="1:12">
      <c r="A118" s="5"/>
      <c r="D118" s="30"/>
      <c r="E118" s="335"/>
      <c r="F118" s="335"/>
      <c r="G118" s="24"/>
      <c r="H118" s="31"/>
      <c r="L118" s="6"/>
    </row>
    <row r="119" spans="1:12">
      <c r="A119" s="5"/>
      <c r="D119" s="30"/>
      <c r="E119" s="335"/>
      <c r="F119" s="335"/>
      <c r="G119" s="24"/>
      <c r="H119" s="31"/>
      <c r="L119" s="6"/>
    </row>
    <row r="120" spans="1:12">
      <c r="A120" s="5"/>
      <c r="K120" s="13"/>
      <c r="L120" s="6"/>
    </row>
    <row r="121" spans="1:12">
      <c r="A121" s="5"/>
      <c r="K121" s="13"/>
      <c r="L121" s="6"/>
    </row>
    <row r="122" spans="1:12" ht="13.5" thickBot="1">
      <c r="A122" s="15"/>
      <c r="B122" s="16"/>
      <c r="C122" s="16"/>
      <c r="D122" s="16"/>
      <c r="E122" s="16"/>
      <c r="F122" s="16"/>
      <c r="G122" s="16"/>
      <c r="H122" s="16"/>
      <c r="I122" s="16"/>
      <c r="J122" s="16"/>
      <c r="K122" s="17"/>
      <c r="L122" s="18"/>
    </row>
    <row r="123" spans="1:12">
      <c r="A123" s="1"/>
      <c r="B123" s="2"/>
      <c r="C123" s="2"/>
      <c r="D123" s="2"/>
      <c r="E123" s="2"/>
      <c r="F123" s="2"/>
      <c r="G123" s="2"/>
      <c r="H123" s="2"/>
      <c r="I123" s="2"/>
      <c r="J123" s="2"/>
      <c r="K123" s="19"/>
      <c r="L123" s="3">
        <v>3</v>
      </c>
    </row>
    <row r="124" spans="1:12">
      <c r="A124" s="5"/>
      <c r="C124" s="20" t="s">
        <v>231</v>
      </c>
      <c r="L124" s="6"/>
    </row>
    <row r="125" spans="1:12">
      <c r="A125" s="5"/>
      <c r="L125" s="6"/>
    </row>
    <row r="126" spans="1:12">
      <c r="A126" s="5"/>
      <c r="L126" s="6"/>
    </row>
    <row r="127" spans="1:12">
      <c r="A127" s="5"/>
      <c r="L127" s="6"/>
    </row>
    <row r="128" spans="1:12">
      <c r="A128" s="5"/>
      <c r="L128" s="6"/>
    </row>
    <row r="129" spans="1:12">
      <c r="A129" s="5"/>
      <c r="L129" s="6"/>
    </row>
    <row r="130" spans="1:12">
      <c r="A130" s="5"/>
      <c r="L130" s="6"/>
    </row>
    <row r="131" spans="1:12">
      <c r="A131" s="5"/>
      <c r="C131" s="4" t="s">
        <v>214</v>
      </c>
      <c r="J131" s="4" t="s">
        <v>2</v>
      </c>
      <c r="K131" s="34">
        <v>100</v>
      </c>
      <c r="L131" s="6"/>
    </row>
    <row r="132" spans="1:12">
      <c r="A132" s="5"/>
      <c r="C132" s="4" t="s">
        <v>215</v>
      </c>
      <c r="J132" s="4" t="s">
        <v>2</v>
      </c>
      <c r="K132" s="34">
        <v>200</v>
      </c>
      <c r="L132" s="6"/>
    </row>
    <row r="133" spans="1:12">
      <c r="A133" s="5"/>
      <c r="C133" s="4" t="s">
        <v>216</v>
      </c>
      <c r="J133" s="4" t="s">
        <v>2</v>
      </c>
      <c r="K133" s="34">
        <v>300</v>
      </c>
      <c r="L133" s="6"/>
    </row>
    <row r="134" spans="1:12">
      <c r="A134" s="5"/>
      <c r="C134" s="24" t="s">
        <v>217</v>
      </c>
      <c r="J134" s="24" t="s">
        <v>2</v>
      </c>
      <c r="K134" s="14">
        <f>K131+K132+K133</f>
        <v>600</v>
      </c>
      <c r="L134" s="6"/>
    </row>
    <row r="135" spans="1:12">
      <c r="A135" s="5"/>
      <c r="L135" s="6"/>
    </row>
    <row r="136" spans="1:12">
      <c r="A136" s="5"/>
      <c r="L136" s="6"/>
    </row>
    <row r="137" spans="1:12">
      <c r="A137" s="5"/>
      <c r="C137" s="20" t="s">
        <v>213</v>
      </c>
      <c r="L137" s="6"/>
    </row>
    <row r="138" spans="1:12">
      <c r="A138" s="5"/>
      <c r="C138" s="20"/>
      <c r="L138" s="6"/>
    </row>
    <row r="139" spans="1:12">
      <c r="A139" s="5"/>
      <c r="C139" s="20"/>
      <c r="L139" s="6"/>
    </row>
    <row r="140" spans="1:12">
      <c r="A140" s="5"/>
      <c r="C140" s="20"/>
      <c r="L140" s="6"/>
    </row>
    <row r="141" spans="1:12">
      <c r="A141" s="5"/>
      <c r="C141" s="20"/>
      <c r="L141" s="6"/>
    </row>
    <row r="142" spans="1:12">
      <c r="A142" s="5"/>
      <c r="C142" s="20"/>
      <c r="L142" s="6"/>
    </row>
    <row r="143" spans="1:12">
      <c r="A143" s="5"/>
      <c r="C143" s="20"/>
      <c r="L143" s="6"/>
    </row>
    <row r="144" spans="1:12">
      <c r="A144" s="5"/>
      <c r="C144" s="20"/>
      <c r="L144" s="6"/>
    </row>
    <row r="145" spans="1:12">
      <c r="A145" s="5"/>
      <c r="L145" s="6"/>
    </row>
    <row r="146" spans="1:12">
      <c r="A146" s="5"/>
      <c r="L146" s="6"/>
    </row>
    <row r="147" spans="1:12">
      <c r="A147" s="5"/>
      <c r="C147" s="4" t="s">
        <v>214</v>
      </c>
      <c r="J147" s="4" t="s">
        <v>2</v>
      </c>
      <c r="K147" s="34">
        <v>100</v>
      </c>
      <c r="L147" s="6"/>
    </row>
    <row r="148" spans="1:12">
      <c r="A148" s="5"/>
      <c r="C148" s="4" t="s">
        <v>215</v>
      </c>
      <c r="J148" s="4" t="s">
        <v>2</v>
      </c>
      <c r="K148" s="34">
        <v>200</v>
      </c>
      <c r="L148" s="6"/>
    </row>
    <row r="149" spans="1:12">
      <c r="A149" s="5"/>
      <c r="C149" s="4" t="s">
        <v>216</v>
      </c>
      <c r="J149" s="4" t="s">
        <v>2</v>
      </c>
      <c r="K149" s="34">
        <v>300</v>
      </c>
      <c r="L149" s="6"/>
    </row>
    <row r="150" spans="1:12">
      <c r="A150" s="5"/>
      <c r="C150" s="24" t="s">
        <v>217</v>
      </c>
      <c r="J150" s="24" t="s">
        <v>2</v>
      </c>
      <c r="K150" s="14">
        <f>1/((1/K147)+(1/K148)+(1/K149))</f>
        <v>54.545454545454547</v>
      </c>
      <c r="L150" s="6"/>
    </row>
    <row r="151" spans="1:12">
      <c r="A151" s="5"/>
      <c r="C151" s="24"/>
      <c r="J151" s="24"/>
      <c r="K151" s="35"/>
      <c r="L151" s="6"/>
    </row>
    <row r="152" spans="1:12">
      <c r="A152" s="5"/>
      <c r="C152" s="24"/>
      <c r="J152" s="24"/>
      <c r="K152" s="35"/>
      <c r="L152" s="6"/>
    </row>
    <row r="153" spans="1:12">
      <c r="A153" s="5"/>
      <c r="C153" s="20" t="s">
        <v>218</v>
      </c>
      <c r="J153" s="24"/>
      <c r="K153" s="35"/>
      <c r="L153" s="6"/>
    </row>
    <row r="154" spans="1:12">
      <c r="A154" s="5"/>
      <c r="C154" s="24"/>
      <c r="J154" s="24"/>
      <c r="K154" s="35"/>
      <c r="L154" s="6"/>
    </row>
    <row r="155" spans="1:12">
      <c r="A155" s="5"/>
      <c r="C155" s="24"/>
      <c r="J155" s="24"/>
      <c r="K155" s="35"/>
      <c r="L155" s="6"/>
    </row>
    <row r="156" spans="1:12">
      <c r="A156" s="5"/>
      <c r="C156" s="24"/>
      <c r="J156" s="24"/>
      <c r="K156" s="35"/>
      <c r="L156" s="6"/>
    </row>
    <row r="157" spans="1:12">
      <c r="A157" s="5"/>
      <c r="C157" s="24" t="s">
        <v>219</v>
      </c>
      <c r="J157" s="24" t="s">
        <v>2</v>
      </c>
      <c r="K157" s="11">
        <v>10</v>
      </c>
      <c r="L157" s="6"/>
    </row>
    <row r="158" spans="1:12">
      <c r="A158" s="5"/>
      <c r="C158" s="24" t="s">
        <v>15</v>
      </c>
      <c r="J158" s="24" t="s">
        <v>2</v>
      </c>
      <c r="K158" s="8">
        <v>20</v>
      </c>
      <c r="L158" s="6"/>
    </row>
    <row r="159" spans="1:12">
      <c r="A159" s="5"/>
      <c r="C159" s="24" t="s">
        <v>220</v>
      </c>
      <c r="J159" s="24" t="s">
        <v>2</v>
      </c>
      <c r="K159" s="36">
        <f>K157*K158</f>
        <v>200</v>
      </c>
      <c r="L159" s="6"/>
    </row>
    <row r="160" spans="1:12">
      <c r="A160" s="5"/>
      <c r="C160" s="24"/>
      <c r="J160" s="24"/>
      <c r="K160" s="37"/>
      <c r="L160" s="6"/>
    </row>
    <row r="161" spans="1:12">
      <c r="A161" s="5"/>
      <c r="C161" s="24" t="s">
        <v>15</v>
      </c>
      <c r="J161" s="24" t="s">
        <v>2</v>
      </c>
      <c r="K161" s="8">
        <v>20</v>
      </c>
      <c r="L161" s="6"/>
    </row>
    <row r="162" spans="1:12">
      <c r="A162" s="5"/>
      <c r="C162" s="24" t="s">
        <v>128</v>
      </c>
      <c r="J162" s="24" t="s">
        <v>2</v>
      </c>
      <c r="K162" s="9">
        <v>0.5</v>
      </c>
      <c r="L162" s="6"/>
    </row>
    <row r="163" spans="1:12">
      <c r="A163" s="5"/>
      <c r="C163" s="24" t="s">
        <v>220</v>
      </c>
      <c r="J163" s="24" t="s">
        <v>2</v>
      </c>
      <c r="K163" s="36">
        <f>(K161^2)*K162</f>
        <v>200</v>
      </c>
      <c r="L163" s="6"/>
    </row>
    <row r="164" spans="1:12" ht="13.5" thickBot="1">
      <c r="A164" s="15"/>
      <c r="B164" s="16"/>
      <c r="C164" s="16"/>
      <c r="D164" s="16"/>
      <c r="E164" s="16"/>
      <c r="F164" s="16"/>
      <c r="G164" s="16"/>
      <c r="H164" s="16"/>
      <c r="I164" s="16"/>
      <c r="J164" s="16"/>
      <c r="K164" s="16"/>
      <c r="L164" s="18"/>
    </row>
    <row r="165" spans="1:12">
      <c r="A165" s="1"/>
      <c r="B165" s="2"/>
      <c r="C165" s="2"/>
      <c r="D165" s="2"/>
      <c r="E165" s="2"/>
      <c r="F165" s="2"/>
      <c r="G165" s="2"/>
      <c r="H165" s="2"/>
      <c r="I165" s="2"/>
      <c r="J165" s="2"/>
      <c r="K165" s="2"/>
      <c r="L165" s="3">
        <v>4</v>
      </c>
    </row>
    <row r="166" spans="1:12">
      <c r="A166" s="5"/>
      <c r="C166" s="20" t="s">
        <v>43</v>
      </c>
      <c r="L166" s="6"/>
    </row>
    <row r="167" spans="1:12">
      <c r="A167" s="5"/>
      <c r="L167" s="6"/>
    </row>
    <row r="168" spans="1:12">
      <c r="A168" s="5"/>
      <c r="L168" s="6"/>
    </row>
    <row r="169" spans="1:12">
      <c r="A169" s="5"/>
      <c r="L169" s="6"/>
    </row>
    <row r="170" spans="1:12">
      <c r="A170" s="5"/>
      <c r="L170" s="6"/>
    </row>
    <row r="171" spans="1:12">
      <c r="A171" s="5"/>
      <c r="L171" s="6"/>
    </row>
    <row r="172" spans="1:12">
      <c r="A172" s="5"/>
      <c r="L172" s="6"/>
    </row>
    <row r="173" spans="1:12">
      <c r="A173" s="5"/>
      <c r="L173" s="6"/>
    </row>
    <row r="174" spans="1:12">
      <c r="A174" s="5"/>
      <c r="L174" s="6"/>
    </row>
    <row r="175" spans="1:12">
      <c r="A175" s="5"/>
      <c r="L175" s="6"/>
    </row>
    <row r="176" spans="1:12">
      <c r="A176" s="5"/>
      <c r="L176" s="6"/>
    </row>
    <row r="177" spans="1:12">
      <c r="A177" s="5"/>
      <c r="L177" s="6"/>
    </row>
    <row r="178" spans="1:12">
      <c r="A178" s="5"/>
      <c r="L178" s="6"/>
    </row>
    <row r="179" spans="1:12">
      <c r="A179" s="5"/>
      <c r="L179" s="6"/>
    </row>
    <row r="180" spans="1:12">
      <c r="A180" s="5"/>
      <c r="L180" s="6"/>
    </row>
    <row r="181" spans="1:12">
      <c r="A181" s="5"/>
      <c r="L181" s="6"/>
    </row>
    <row r="182" spans="1:12">
      <c r="A182" s="5"/>
      <c r="L182" s="6"/>
    </row>
    <row r="183" spans="1:12">
      <c r="A183" s="5"/>
      <c r="L183" s="6"/>
    </row>
    <row r="184" spans="1:12">
      <c r="A184" s="5"/>
      <c r="L184" s="6"/>
    </row>
    <row r="185" spans="1:12" ht="13.5" thickBot="1">
      <c r="A185" s="5"/>
      <c r="F185" s="38" t="s">
        <v>57</v>
      </c>
      <c r="L185" s="6"/>
    </row>
    <row r="186" spans="1:12">
      <c r="A186" s="5"/>
      <c r="B186" s="284" t="s">
        <v>63</v>
      </c>
      <c r="C186" s="283"/>
      <c r="D186" s="281" t="s">
        <v>64</v>
      </c>
      <c r="E186" s="283"/>
      <c r="F186" s="281" t="s">
        <v>65</v>
      </c>
      <c r="G186" s="283"/>
      <c r="H186" s="281" t="s">
        <v>66</v>
      </c>
      <c r="I186" s="282"/>
      <c r="L186" s="6"/>
    </row>
    <row r="187" spans="1:12">
      <c r="A187" s="39"/>
      <c r="B187" s="336" t="s">
        <v>182</v>
      </c>
      <c r="C187" s="337"/>
      <c r="D187" s="287" t="s">
        <v>183</v>
      </c>
      <c r="E187" s="337"/>
      <c r="F187" s="287" t="s">
        <v>184</v>
      </c>
      <c r="G187" s="337"/>
      <c r="H187" s="287" t="s">
        <v>185</v>
      </c>
      <c r="I187" s="288"/>
      <c r="L187" s="6"/>
    </row>
    <row r="188" spans="1:12">
      <c r="A188" s="40"/>
      <c r="B188" s="41" t="s">
        <v>44</v>
      </c>
      <c r="C188" s="42">
        <v>0</v>
      </c>
      <c r="D188" s="43" t="s">
        <v>44</v>
      </c>
      <c r="E188" s="42">
        <v>0</v>
      </c>
      <c r="F188" s="44" t="s">
        <v>45</v>
      </c>
      <c r="G188" s="45">
        <v>0.01</v>
      </c>
      <c r="H188" s="43" t="s">
        <v>48</v>
      </c>
      <c r="I188" s="46">
        <v>2</v>
      </c>
      <c r="K188" s="47"/>
      <c r="L188" s="6"/>
    </row>
    <row r="189" spans="1:12">
      <c r="A189" s="39"/>
      <c r="B189" s="41" t="s">
        <v>46</v>
      </c>
      <c r="C189" s="48">
        <v>1</v>
      </c>
      <c r="D189" s="43" t="s">
        <v>46</v>
      </c>
      <c r="E189" s="48">
        <v>1</v>
      </c>
      <c r="F189" s="44" t="s">
        <v>47</v>
      </c>
      <c r="G189" s="49">
        <v>0.1</v>
      </c>
      <c r="H189" s="43" t="s">
        <v>47</v>
      </c>
      <c r="I189" s="50">
        <v>5</v>
      </c>
      <c r="K189" s="47"/>
      <c r="L189" s="6"/>
    </row>
    <row r="190" spans="1:12">
      <c r="A190" s="39"/>
      <c r="B190" s="41" t="s">
        <v>48</v>
      </c>
      <c r="C190" s="51">
        <v>2</v>
      </c>
      <c r="D190" s="43" t="s">
        <v>48</v>
      </c>
      <c r="E190" s="51">
        <v>2</v>
      </c>
      <c r="F190" s="43"/>
      <c r="G190" s="43"/>
      <c r="H190" s="43" t="s">
        <v>45</v>
      </c>
      <c r="I190" s="52">
        <v>10</v>
      </c>
      <c r="K190" s="47"/>
      <c r="L190" s="6"/>
    </row>
    <row r="191" spans="1:12">
      <c r="A191" s="39"/>
      <c r="B191" s="53" t="s">
        <v>49</v>
      </c>
      <c r="C191" s="54">
        <v>3</v>
      </c>
      <c r="D191" s="44" t="s">
        <v>49</v>
      </c>
      <c r="E191" s="54">
        <v>3</v>
      </c>
      <c r="F191" s="43" t="s">
        <v>44</v>
      </c>
      <c r="G191" s="55">
        <v>1</v>
      </c>
      <c r="H191" s="44" t="s">
        <v>56</v>
      </c>
      <c r="I191" s="56">
        <v>20</v>
      </c>
      <c r="K191" s="57"/>
      <c r="L191" s="6"/>
    </row>
    <row r="192" spans="1:12">
      <c r="A192" s="39"/>
      <c r="B192" s="53" t="s">
        <v>50</v>
      </c>
      <c r="C192" s="58">
        <v>4</v>
      </c>
      <c r="D192" s="44" t="s">
        <v>50</v>
      </c>
      <c r="E192" s="58">
        <v>4</v>
      </c>
      <c r="F192" s="43" t="s">
        <v>46</v>
      </c>
      <c r="G192" s="59">
        <v>10</v>
      </c>
      <c r="H192" s="43"/>
      <c r="I192" s="60"/>
      <c r="L192" s="6"/>
    </row>
    <row r="193" spans="1:12">
      <c r="A193" s="39"/>
      <c r="B193" s="53" t="s">
        <v>51</v>
      </c>
      <c r="C193" s="61">
        <v>5</v>
      </c>
      <c r="D193" s="44" t="s">
        <v>51</v>
      </c>
      <c r="E193" s="61">
        <v>5</v>
      </c>
      <c r="F193" s="43" t="s">
        <v>48</v>
      </c>
      <c r="G193" s="62">
        <v>100</v>
      </c>
      <c r="H193" s="43"/>
      <c r="I193" s="63"/>
      <c r="L193" s="6"/>
    </row>
    <row r="194" spans="1:12">
      <c r="A194" s="39"/>
      <c r="B194" s="53" t="s">
        <v>52</v>
      </c>
      <c r="C194" s="64">
        <v>6</v>
      </c>
      <c r="D194" s="44" t="s">
        <v>52</v>
      </c>
      <c r="E194" s="64">
        <v>6</v>
      </c>
      <c r="F194" s="44" t="s">
        <v>49</v>
      </c>
      <c r="G194" s="65">
        <v>1000</v>
      </c>
      <c r="H194" s="43"/>
      <c r="I194" s="63"/>
      <c r="L194" s="6"/>
    </row>
    <row r="195" spans="1:12">
      <c r="A195" s="39"/>
      <c r="B195" s="53" t="s">
        <v>53</v>
      </c>
      <c r="C195" s="66">
        <v>7</v>
      </c>
      <c r="D195" s="44" t="s">
        <v>53</v>
      </c>
      <c r="E195" s="66">
        <v>7</v>
      </c>
      <c r="F195" s="44" t="s">
        <v>50</v>
      </c>
      <c r="G195" s="67">
        <v>10000</v>
      </c>
      <c r="H195" s="43"/>
      <c r="I195" s="63"/>
      <c r="L195" s="6"/>
    </row>
    <row r="196" spans="1:12">
      <c r="A196" s="39"/>
      <c r="B196" s="53" t="s">
        <v>54</v>
      </c>
      <c r="C196" s="68">
        <v>8</v>
      </c>
      <c r="D196" s="44" t="s">
        <v>54</v>
      </c>
      <c r="E196" s="68">
        <v>8</v>
      </c>
      <c r="F196" s="44" t="s">
        <v>51</v>
      </c>
      <c r="G196" s="67">
        <v>100000</v>
      </c>
      <c r="H196" s="43"/>
      <c r="I196" s="63"/>
      <c r="L196" s="6"/>
    </row>
    <row r="197" spans="1:12" ht="13.5" thickBot="1">
      <c r="A197" s="39"/>
      <c r="B197" s="69" t="s">
        <v>55</v>
      </c>
      <c r="C197" s="70">
        <v>9</v>
      </c>
      <c r="D197" s="71" t="s">
        <v>55</v>
      </c>
      <c r="E197" s="70">
        <v>9</v>
      </c>
      <c r="F197" s="71" t="s">
        <v>52</v>
      </c>
      <c r="G197" s="72">
        <v>1000000</v>
      </c>
      <c r="H197" s="73"/>
      <c r="I197" s="74"/>
      <c r="L197" s="6"/>
    </row>
    <row r="198" spans="1:12">
      <c r="A198" s="39"/>
      <c r="L198" s="6"/>
    </row>
    <row r="199" spans="1:12">
      <c r="A199" s="5"/>
      <c r="F199" s="75" t="s">
        <v>58</v>
      </c>
      <c r="L199" s="6"/>
    </row>
    <row r="200" spans="1:12">
      <c r="A200" s="5"/>
      <c r="L200" s="6"/>
    </row>
    <row r="201" spans="1:12">
      <c r="A201" s="5"/>
      <c r="L201" s="6"/>
    </row>
    <row r="202" spans="1:12">
      <c r="A202" s="5"/>
      <c r="L202" s="6"/>
    </row>
    <row r="203" spans="1:12">
      <c r="A203" s="5"/>
      <c r="L203" s="6"/>
    </row>
    <row r="204" spans="1:12">
      <c r="A204" s="5"/>
      <c r="L204" s="6"/>
    </row>
    <row r="205" spans="1:12">
      <c r="A205" s="5"/>
      <c r="L205" s="6"/>
    </row>
    <row r="206" spans="1:12">
      <c r="A206" s="5"/>
      <c r="L206" s="6"/>
    </row>
    <row r="207" spans="1:12">
      <c r="A207" s="5"/>
      <c r="L207" s="6"/>
    </row>
    <row r="208" spans="1:12">
      <c r="A208" s="5"/>
      <c r="E208" s="75" t="s">
        <v>59</v>
      </c>
      <c r="G208" s="75" t="s">
        <v>61</v>
      </c>
      <c r="K208" s="24"/>
      <c r="L208" s="6"/>
    </row>
    <row r="209" spans="1:12">
      <c r="A209" s="5"/>
      <c r="E209" s="75" t="s">
        <v>60</v>
      </c>
      <c r="G209" s="75" t="s">
        <v>62</v>
      </c>
      <c r="K209" s="24"/>
      <c r="L209" s="6"/>
    </row>
    <row r="210" spans="1:12">
      <c r="A210" s="5"/>
      <c r="D210" s="75" t="s">
        <v>178</v>
      </c>
      <c r="K210" s="24"/>
      <c r="L210" s="6"/>
    </row>
    <row r="211" spans="1:12">
      <c r="A211" s="5"/>
      <c r="D211" s="75"/>
      <c r="K211" s="24"/>
      <c r="L211" s="6"/>
    </row>
    <row r="212" spans="1:12">
      <c r="A212" s="5"/>
      <c r="C212" s="20" t="s">
        <v>181</v>
      </c>
      <c r="D212" s="75"/>
      <c r="K212" s="24"/>
      <c r="L212" s="6"/>
    </row>
    <row r="213" spans="1:12">
      <c r="A213" s="5"/>
      <c r="C213" s="20"/>
      <c r="D213" s="75"/>
      <c r="K213" s="24"/>
      <c r="L213" s="6"/>
    </row>
    <row r="214" spans="1:12">
      <c r="A214" s="5"/>
      <c r="K214" s="24"/>
      <c r="L214" s="6"/>
    </row>
    <row r="215" spans="1:12">
      <c r="A215" s="5"/>
      <c r="B215" s="75" t="s">
        <v>67</v>
      </c>
      <c r="C215" s="76">
        <v>3</v>
      </c>
      <c r="D215" s="77" t="str">
        <f>LOOKUP(C215,C188:C197,B188:B197)</f>
        <v>Orange</v>
      </c>
      <c r="K215" s="24"/>
      <c r="L215" s="6"/>
    </row>
    <row r="216" spans="1:12">
      <c r="A216" s="5"/>
      <c r="B216" s="75" t="s">
        <v>68</v>
      </c>
      <c r="C216" s="76">
        <v>6</v>
      </c>
      <c r="D216" s="77" t="str">
        <f>LOOKUP(C216,E188:E197,D188:D197)</f>
        <v>Blue</v>
      </c>
      <c r="G216" s="78" t="s">
        <v>71</v>
      </c>
      <c r="H216" s="79">
        <f>(10*C215+C216)*C217</f>
        <v>3600</v>
      </c>
      <c r="I216" s="80">
        <f>C218</f>
        <v>10</v>
      </c>
      <c r="L216" s="6"/>
    </row>
    <row r="217" spans="1:12">
      <c r="A217" s="5"/>
      <c r="B217" s="75" t="s">
        <v>69</v>
      </c>
      <c r="C217" s="81">
        <v>100</v>
      </c>
      <c r="D217" s="77" t="str">
        <f>LOOKUP(C217,G188:G197,F188:F197)</f>
        <v>Red</v>
      </c>
      <c r="L217" s="6"/>
    </row>
    <row r="218" spans="1:12">
      <c r="A218" s="5"/>
      <c r="B218" s="82" t="s">
        <v>70</v>
      </c>
      <c r="C218" s="83">
        <v>10</v>
      </c>
      <c r="D218" s="84" t="str">
        <f>LOOKUP(C218,I188:I191,H188:H191)</f>
        <v>Silver</v>
      </c>
      <c r="F218" s="78" t="s">
        <v>179</v>
      </c>
      <c r="G218" s="85">
        <f>H216-C218*0.01*H216</f>
        <v>3240</v>
      </c>
      <c r="H218" s="38" t="s">
        <v>180</v>
      </c>
      <c r="I218" s="85">
        <f>H216+C218*0.01*H216</f>
        <v>3960</v>
      </c>
      <c r="L218" s="6"/>
    </row>
    <row r="219" spans="1:12">
      <c r="A219" s="5"/>
      <c r="L219" s="6"/>
    </row>
    <row r="220" spans="1:12">
      <c r="A220" s="5"/>
      <c r="L220" s="6"/>
    </row>
    <row r="221" spans="1:12">
      <c r="A221" s="5"/>
      <c r="L221" s="6"/>
    </row>
    <row r="222" spans="1:12">
      <c r="A222" s="5"/>
      <c r="L222" s="6"/>
    </row>
    <row r="223" spans="1:12">
      <c r="A223" s="5"/>
      <c r="L223" s="6"/>
    </row>
    <row r="224" spans="1:12" ht="13.5" thickBot="1">
      <c r="A224" s="15"/>
      <c r="B224" s="16"/>
      <c r="C224" s="16"/>
      <c r="D224" s="16"/>
      <c r="E224" s="16"/>
      <c r="F224" s="16"/>
      <c r="G224" s="16"/>
      <c r="H224" s="16"/>
      <c r="I224" s="16"/>
      <c r="J224" s="16"/>
      <c r="K224" s="16"/>
      <c r="L224" s="18"/>
    </row>
    <row r="225" spans="1:12">
      <c r="A225" s="1"/>
      <c r="B225" s="2"/>
      <c r="C225" s="2"/>
      <c r="D225" s="2"/>
      <c r="E225" s="2"/>
      <c r="F225" s="2"/>
      <c r="G225" s="2"/>
      <c r="H225" s="2"/>
      <c r="I225" s="2"/>
      <c r="J225" s="2"/>
      <c r="K225" s="2"/>
      <c r="L225" s="3">
        <v>5</v>
      </c>
    </row>
    <row r="226" spans="1:12">
      <c r="A226" s="5"/>
      <c r="C226" s="20" t="s">
        <v>104</v>
      </c>
      <c r="L226" s="6"/>
    </row>
    <row r="227" spans="1:12">
      <c r="A227" s="5"/>
      <c r="C227" s="20"/>
      <c r="L227" s="6"/>
    </row>
    <row r="228" spans="1:12">
      <c r="A228" s="5"/>
      <c r="B228" s="4" t="s">
        <v>119</v>
      </c>
      <c r="C228" s="20"/>
      <c r="L228" s="6"/>
    </row>
    <row r="229" spans="1:12" ht="13.5" thickBot="1">
      <c r="A229" s="5"/>
      <c r="L229" s="6"/>
    </row>
    <row r="230" spans="1:12" ht="13.5" thickTop="1">
      <c r="A230" s="5"/>
      <c r="B230" s="295" t="s">
        <v>105</v>
      </c>
      <c r="C230" s="296"/>
      <c r="D230" s="296"/>
      <c r="E230" s="296"/>
      <c r="F230" s="297"/>
      <c r="G230" s="86" t="s">
        <v>113</v>
      </c>
      <c r="H230" s="301" t="s">
        <v>106</v>
      </c>
      <c r="I230" s="302"/>
      <c r="L230" s="6"/>
    </row>
    <row r="231" spans="1:12">
      <c r="A231" s="5"/>
      <c r="B231" s="298" t="s">
        <v>108</v>
      </c>
      <c r="C231" s="299"/>
      <c r="D231" s="299"/>
      <c r="E231" s="299"/>
      <c r="F231" s="300"/>
      <c r="G231" s="87" t="s">
        <v>109</v>
      </c>
      <c r="H231" s="303">
        <v>0</v>
      </c>
      <c r="I231" s="304"/>
      <c r="L231" s="6"/>
    </row>
    <row r="232" spans="1:12">
      <c r="A232" s="5"/>
      <c r="B232" s="298" t="s">
        <v>349</v>
      </c>
      <c r="C232" s="299"/>
      <c r="D232" s="299"/>
      <c r="E232" s="299"/>
      <c r="F232" s="300"/>
      <c r="G232" s="87" t="s">
        <v>110</v>
      </c>
      <c r="H232" s="303">
        <v>-0.05</v>
      </c>
      <c r="I232" s="304"/>
      <c r="L232" s="6"/>
    </row>
    <row r="233" spans="1:12">
      <c r="A233" s="5"/>
      <c r="B233" s="298" t="s">
        <v>107</v>
      </c>
      <c r="C233" s="299"/>
      <c r="D233" s="299"/>
      <c r="E233" s="299"/>
      <c r="F233" s="300"/>
      <c r="G233" s="88" t="s">
        <v>111</v>
      </c>
      <c r="H233" s="303">
        <v>-7.0000000000000007E-2</v>
      </c>
      <c r="I233" s="304"/>
      <c r="L233" s="6"/>
    </row>
    <row r="234" spans="1:12" ht="13.5" thickBot="1">
      <c r="A234" s="5"/>
      <c r="B234" s="310" t="s">
        <v>114</v>
      </c>
      <c r="C234" s="311"/>
      <c r="D234" s="311"/>
      <c r="E234" s="311"/>
      <c r="F234" s="312"/>
      <c r="G234" s="89" t="s">
        <v>112</v>
      </c>
      <c r="H234" s="293">
        <v>-1.1000000000000001</v>
      </c>
      <c r="I234" s="294"/>
      <c r="L234" s="6"/>
    </row>
    <row r="235" spans="1:12" ht="13.5" thickTop="1">
      <c r="A235" s="5"/>
      <c r="L235" s="6"/>
    </row>
    <row r="236" spans="1:12">
      <c r="A236" s="5"/>
      <c r="L236" s="6"/>
    </row>
    <row r="237" spans="1:12">
      <c r="A237" s="5"/>
      <c r="B237" s="75" t="s">
        <v>117</v>
      </c>
      <c r="C237" s="90"/>
      <c r="D237" s="90"/>
      <c r="E237" s="91">
        <v>-0.56699999999999995</v>
      </c>
      <c r="H237" s="31"/>
      <c r="I237" s="92"/>
      <c r="L237" s="6"/>
    </row>
    <row r="238" spans="1:12">
      <c r="A238" s="5"/>
      <c r="B238" s="75"/>
      <c r="C238" s="90"/>
      <c r="D238" s="90"/>
      <c r="E238" s="93"/>
      <c r="H238" s="31"/>
      <c r="I238" s="92"/>
      <c r="L238" s="6"/>
    </row>
    <row r="239" spans="1:12">
      <c r="A239" s="5"/>
      <c r="B239" s="75"/>
      <c r="C239" s="75" t="s">
        <v>177</v>
      </c>
      <c r="D239" s="90"/>
      <c r="E239" s="93"/>
      <c r="H239" s="31"/>
      <c r="I239" s="92"/>
      <c r="L239" s="6"/>
    </row>
    <row r="240" spans="1:12">
      <c r="A240" s="5"/>
      <c r="C240" s="264" t="s">
        <v>118</v>
      </c>
      <c r="D240" s="264"/>
      <c r="E240" s="264"/>
      <c r="F240" s="264"/>
      <c r="G240" s="264"/>
      <c r="H240" s="264"/>
      <c r="L240" s="6"/>
    </row>
    <row r="241" spans="1:12" ht="13.5" thickBot="1">
      <c r="A241" s="5"/>
      <c r="C241" s="38"/>
      <c r="D241" s="38"/>
      <c r="E241" s="38"/>
      <c r="F241" s="38"/>
      <c r="G241" s="38"/>
      <c r="H241" s="38"/>
      <c r="L241" s="6"/>
    </row>
    <row r="242" spans="1:12" ht="14.25" thickTop="1" thickBot="1">
      <c r="A242" s="5"/>
      <c r="C242" s="318"/>
      <c r="D242" s="319"/>
      <c r="E242" s="314" t="s">
        <v>116</v>
      </c>
      <c r="F242" s="315"/>
      <c r="G242" s="315"/>
      <c r="H242" s="316"/>
      <c r="L242" s="6"/>
    </row>
    <row r="243" spans="1:12" ht="13.5" thickBot="1">
      <c r="A243" s="5"/>
      <c r="C243" s="320"/>
      <c r="D243" s="321"/>
      <c r="E243" s="94" t="s">
        <v>109</v>
      </c>
      <c r="F243" s="95" t="s">
        <v>110</v>
      </c>
      <c r="G243" s="95" t="s">
        <v>111</v>
      </c>
      <c r="H243" s="96" t="s">
        <v>112</v>
      </c>
      <c r="L243" s="6"/>
    </row>
    <row r="244" spans="1:12" ht="14.25" customHeight="1" thickTop="1" thickBot="1">
      <c r="A244" s="5"/>
      <c r="C244" s="323" t="s">
        <v>115</v>
      </c>
      <c r="D244" s="97" t="s">
        <v>109</v>
      </c>
      <c r="E244" s="98">
        <f>$E$237-(0-0)</f>
        <v>-0.56699999999999995</v>
      </c>
      <c r="F244" s="99">
        <f>$E$237-(0-0.05)</f>
        <v>-0.5169999999999999</v>
      </c>
      <c r="G244" s="99">
        <f>$E$237-(0-0.07)</f>
        <v>-0.49699999999999994</v>
      </c>
      <c r="H244" s="100">
        <f>$E$237-(0-1.1)</f>
        <v>0.53300000000000014</v>
      </c>
      <c r="L244" s="6"/>
    </row>
    <row r="245" spans="1:12" ht="13.5" thickBot="1">
      <c r="A245" s="5"/>
      <c r="C245" s="324"/>
      <c r="D245" s="101" t="s">
        <v>110</v>
      </c>
      <c r="E245" s="102">
        <f>$E$237-(0.05-0)</f>
        <v>-0.61699999999999999</v>
      </c>
      <c r="F245" s="103">
        <f>$E$237-(0.05-0.05)</f>
        <v>-0.56699999999999995</v>
      </c>
      <c r="G245" s="103">
        <f>$E$237-(0.05-0.07)</f>
        <v>-0.54699999999999993</v>
      </c>
      <c r="H245" s="104">
        <f>$E$237-(0.05-1.1)</f>
        <v>0.4830000000000001</v>
      </c>
      <c r="L245" s="6"/>
    </row>
    <row r="246" spans="1:12" ht="13.5" thickBot="1">
      <c r="A246" s="5"/>
      <c r="C246" s="324"/>
      <c r="D246" s="105" t="s">
        <v>111</v>
      </c>
      <c r="E246" s="102">
        <f>$E$237-(0.07-0)</f>
        <v>-0.63700000000000001</v>
      </c>
      <c r="F246" s="103">
        <f>$E$237-(0.07-0.05)</f>
        <v>-0.58699999999999997</v>
      </c>
      <c r="G246" s="103">
        <f>$E$237-(0.07-0.07)</f>
        <v>-0.56699999999999995</v>
      </c>
      <c r="H246" s="104">
        <f>$E$237-(0.07-1.1)</f>
        <v>0.46300000000000008</v>
      </c>
      <c r="L246" s="6"/>
    </row>
    <row r="247" spans="1:12" ht="13.5" thickBot="1">
      <c r="A247" s="5"/>
      <c r="C247" s="325"/>
      <c r="D247" s="105" t="s">
        <v>112</v>
      </c>
      <c r="E247" s="106">
        <f>$E$237-(1.1-0)</f>
        <v>-1.667</v>
      </c>
      <c r="F247" s="107">
        <f>$E$237-(1.1-0.05)</f>
        <v>-1.617</v>
      </c>
      <c r="G247" s="107">
        <f>$E$237-(1.1-0.07)</f>
        <v>-1.597</v>
      </c>
      <c r="H247" s="108">
        <f>$E$237-(1.1-1.1)</f>
        <v>-0.56699999999999995</v>
      </c>
      <c r="L247" s="6"/>
    </row>
    <row r="248" spans="1:12" ht="14.25" thickTop="1" thickBot="1">
      <c r="A248" s="15"/>
      <c r="B248" s="16"/>
      <c r="C248" s="16"/>
      <c r="D248" s="16"/>
      <c r="E248" s="16"/>
      <c r="F248" s="16"/>
      <c r="G248" s="16"/>
      <c r="H248" s="16"/>
      <c r="I248" s="16"/>
      <c r="J248" s="16"/>
      <c r="K248" s="16"/>
      <c r="L248" s="18"/>
    </row>
    <row r="249" spans="1:12">
      <c r="A249" s="1"/>
      <c r="B249" s="2"/>
      <c r="C249" s="2"/>
      <c r="D249" s="2"/>
      <c r="E249" s="2"/>
      <c r="F249" s="2"/>
      <c r="G249" s="2"/>
      <c r="H249" s="2"/>
      <c r="I249" s="2"/>
      <c r="J249" s="2"/>
      <c r="K249" s="2"/>
      <c r="L249" s="3">
        <v>6</v>
      </c>
    </row>
    <row r="250" spans="1:12">
      <c r="A250" s="5"/>
      <c r="C250" s="20" t="s">
        <v>12</v>
      </c>
      <c r="L250" s="6"/>
    </row>
    <row r="251" spans="1:12">
      <c r="A251" s="5"/>
      <c r="C251" s="20"/>
      <c r="L251" s="6"/>
    </row>
    <row r="252" spans="1:12">
      <c r="A252" s="5"/>
      <c r="C252" s="20"/>
      <c r="L252" s="6"/>
    </row>
    <row r="253" spans="1:12">
      <c r="A253" s="5"/>
      <c r="C253" s="20" t="s">
        <v>232</v>
      </c>
      <c r="L253" s="6"/>
    </row>
    <row r="254" spans="1:12">
      <c r="A254" s="5"/>
      <c r="L254" s="6"/>
    </row>
    <row r="255" spans="1:12">
      <c r="A255" s="5"/>
      <c r="C255" s="20"/>
      <c r="L255" s="6"/>
    </row>
    <row r="256" spans="1:12">
      <c r="A256" s="5"/>
      <c r="C256" s="20"/>
      <c r="L256" s="6"/>
    </row>
    <row r="257" spans="1:12">
      <c r="A257" s="5"/>
      <c r="L257" s="6"/>
    </row>
    <row r="258" spans="1:12">
      <c r="A258" s="5"/>
      <c r="C258" s="24" t="s">
        <v>17</v>
      </c>
      <c r="J258" s="4" t="s">
        <v>2</v>
      </c>
      <c r="K258" s="109">
        <v>109</v>
      </c>
      <c r="L258" s="6"/>
    </row>
    <row r="259" spans="1:12">
      <c r="A259" s="5"/>
      <c r="C259" s="24" t="s">
        <v>13</v>
      </c>
      <c r="J259" s="4" t="s">
        <v>2</v>
      </c>
      <c r="K259" s="110">
        <v>0.5</v>
      </c>
      <c r="L259" s="6"/>
    </row>
    <row r="260" spans="1:12">
      <c r="A260" s="5"/>
      <c r="C260" s="24" t="s">
        <v>14</v>
      </c>
      <c r="J260" s="24" t="s">
        <v>2</v>
      </c>
      <c r="K260" s="110">
        <v>0.85</v>
      </c>
      <c r="L260" s="6"/>
    </row>
    <row r="261" spans="1:12">
      <c r="A261" s="5"/>
      <c r="C261" s="24" t="s">
        <v>15</v>
      </c>
      <c r="J261" s="24" t="s">
        <v>2</v>
      </c>
      <c r="K261" s="111">
        <v>2</v>
      </c>
      <c r="L261" s="6"/>
    </row>
    <row r="262" spans="1:12">
      <c r="A262" s="5"/>
      <c r="C262" s="4" t="s">
        <v>16</v>
      </c>
      <c r="J262" s="4" t="s">
        <v>2</v>
      </c>
      <c r="K262" s="112">
        <f>0.256*K258*K259*K260/K261</f>
        <v>5.9295999999999998</v>
      </c>
      <c r="L262" s="6"/>
    </row>
    <row r="263" spans="1:12">
      <c r="A263" s="5"/>
      <c r="L263" s="6"/>
    </row>
    <row r="264" spans="1:12">
      <c r="A264" s="5"/>
      <c r="L264" s="6"/>
    </row>
    <row r="265" spans="1:12">
      <c r="A265" s="5"/>
      <c r="C265" s="7" t="s">
        <v>233</v>
      </c>
      <c r="L265" s="6"/>
    </row>
    <row r="266" spans="1:12">
      <c r="A266" s="5"/>
      <c r="C266" s="7"/>
      <c r="L266" s="6"/>
    </row>
    <row r="267" spans="1:12">
      <c r="A267" s="5"/>
      <c r="C267" s="7"/>
      <c r="L267" s="6"/>
    </row>
    <row r="268" spans="1:12">
      <c r="A268" s="5"/>
      <c r="L268" s="6"/>
    </row>
    <row r="269" spans="1:12">
      <c r="A269" s="5"/>
      <c r="C269" s="24" t="s">
        <v>17</v>
      </c>
      <c r="J269" s="4" t="s">
        <v>2</v>
      </c>
      <c r="K269" s="113">
        <v>109</v>
      </c>
      <c r="L269" s="6"/>
    </row>
    <row r="270" spans="1:12">
      <c r="A270" s="5"/>
      <c r="C270" s="24" t="s">
        <v>13</v>
      </c>
      <c r="J270" s="4" t="s">
        <v>2</v>
      </c>
      <c r="K270" s="110">
        <v>0.9</v>
      </c>
      <c r="L270" s="6"/>
    </row>
    <row r="271" spans="1:12">
      <c r="A271" s="5"/>
      <c r="C271" s="24" t="s">
        <v>14</v>
      </c>
      <c r="J271" s="24" t="s">
        <v>2</v>
      </c>
      <c r="K271" s="110">
        <v>0.85</v>
      </c>
      <c r="L271" s="6"/>
    </row>
    <row r="272" spans="1:12">
      <c r="A272" s="5"/>
      <c r="C272" s="24" t="s">
        <v>15</v>
      </c>
      <c r="J272" s="24" t="s">
        <v>2</v>
      </c>
      <c r="K272" s="111">
        <v>2</v>
      </c>
      <c r="L272" s="6"/>
    </row>
    <row r="273" spans="1:12">
      <c r="A273" s="5"/>
      <c r="C273" s="4" t="s">
        <v>16</v>
      </c>
      <c r="J273" s="4" t="s">
        <v>2</v>
      </c>
      <c r="K273" s="112">
        <f>0.0935*K269*K270*K271/K272</f>
        <v>3.8982487499999996</v>
      </c>
      <c r="L273" s="6"/>
    </row>
    <row r="274" spans="1:12" ht="14.25">
      <c r="A274" s="5"/>
      <c r="K274" s="114"/>
      <c r="L274" s="6"/>
    </row>
    <row r="275" spans="1:12">
      <c r="A275" s="5"/>
      <c r="L275" s="6"/>
    </row>
    <row r="276" spans="1:12">
      <c r="A276" s="5"/>
      <c r="L276" s="6"/>
    </row>
    <row r="277" spans="1:12">
      <c r="A277" s="5"/>
      <c r="L277" s="6"/>
    </row>
    <row r="278" spans="1:12">
      <c r="A278" s="5"/>
      <c r="L278" s="6"/>
    </row>
    <row r="279" spans="1:12">
      <c r="A279" s="5"/>
      <c r="L279" s="6"/>
    </row>
    <row r="280" spans="1:12">
      <c r="A280" s="5"/>
      <c r="L280" s="6"/>
    </row>
    <row r="281" spans="1:12">
      <c r="A281" s="5"/>
      <c r="L281" s="6"/>
    </row>
    <row r="282" spans="1:12">
      <c r="A282" s="5"/>
      <c r="L282" s="6"/>
    </row>
    <row r="283" spans="1:12">
      <c r="A283" s="5"/>
      <c r="C283" s="4" t="s">
        <v>209</v>
      </c>
      <c r="L283" s="6"/>
    </row>
    <row r="284" spans="1:12">
      <c r="A284" s="5"/>
      <c r="C284" s="4" t="s">
        <v>210</v>
      </c>
      <c r="L284" s="6"/>
    </row>
    <row r="285" spans="1:12">
      <c r="A285" s="5"/>
      <c r="C285" s="4" t="s">
        <v>211</v>
      </c>
      <c r="L285" s="6"/>
    </row>
    <row r="286" spans="1:12">
      <c r="A286" s="5"/>
      <c r="C286" s="4" t="s">
        <v>212</v>
      </c>
      <c r="L286" s="6"/>
    </row>
    <row r="287" spans="1:12">
      <c r="A287" s="5"/>
      <c r="C287" s="4" t="s">
        <v>320</v>
      </c>
      <c r="L287" s="6"/>
    </row>
    <row r="288" spans="1:12">
      <c r="A288" s="5"/>
      <c r="L288" s="6"/>
    </row>
    <row r="289" spans="1:12">
      <c r="A289" s="5"/>
      <c r="L289" s="6"/>
    </row>
    <row r="290" spans="1:12">
      <c r="A290" s="5"/>
      <c r="L290" s="6"/>
    </row>
    <row r="291" spans="1:12">
      <c r="A291" s="5"/>
      <c r="L291" s="6"/>
    </row>
    <row r="292" spans="1:12">
      <c r="A292" s="5"/>
      <c r="L292" s="6"/>
    </row>
    <row r="293" spans="1:12">
      <c r="A293" s="5"/>
      <c r="L293" s="6"/>
    </row>
    <row r="294" spans="1:12">
      <c r="A294" s="5"/>
      <c r="L294" s="6"/>
    </row>
    <row r="295" spans="1:12">
      <c r="A295" s="5"/>
      <c r="L295" s="6"/>
    </row>
    <row r="296" spans="1:12">
      <c r="A296" s="5"/>
      <c r="L296" s="6"/>
    </row>
    <row r="297" spans="1:12">
      <c r="A297" s="5"/>
      <c r="L297" s="6"/>
    </row>
    <row r="298" spans="1:12">
      <c r="A298" s="5"/>
      <c r="L298" s="6"/>
    </row>
    <row r="299" spans="1:12">
      <c r="A299" s="5"/>
      <c r="L299" s="6"/>
    </row>
    <row r="300" spans="1:12">
      <c r="A300" s="5"/>
      <c r="L300" s="6"/>
    </row>
    <row r="301" spans="1:12">
      <c r="A301" s="5"/>
      <c r="L301" s="6"/>
    </row>
    <row r="302" spans="1:12">
      <c r="A302" s="5"/>
      <c r="L302" s="6"/>
    </row>
    <row r="303" spans="1:12">
      <c r="A303" s="5"/>
      <c r="L303" s="6"/>
    </row>
    <row r="304" spans="1:12">
      <c r="A304" s="5"/>
      <c r="L304" s="6"/>
    </row>
    <row r="305" spans="1:12">
      <c r="A305" s="5"/>
      <c r="L305" s="6"/>
    </row>
    <row r="306" spans="1:12">
      <c r="A306" s="5"/>
      <c r="L306" s="6"/>
    </row>
    <row r="307" spans="1:12">
      <c r="A307" s="5"/>
      <c r="L307" s="6"/>
    </row>
    <row r="308" spans="1:12" ht="13.5" thickBot="1">
      <c r="A308" s="15"/>
      <c r="B308" s="16"/>
      <c r="C308" s="16"/>
      <c r="D308" s="16"/>
      <c r="E308" s="16"/>
      <c r="F308" s="16"/>
      <c r="G308" s="16"/>
      <c r="H308" s="16"/>
      <c r="I308" s="16"/>
      <c r="J308" s="16"/>
      <c r="K308" s="16"/>
      <c r="L308" s="18"/>
    </row>
    <row r="309" spans="1:12">
      <c r="A309" s="1"/>
      <c r="B309" s="2"/>
      <c r="C309" s="2"/>
      <c r="D309" s="2"/>
      <c r="E309" s="2"/>
      <c r="F309" s="2"/>
      <c r="G309" s="2"/>
      <c r="H309" s="2"/>
      <c r="I309" s="2"/>
      <c r="J309" s="2"/>
      <c r="K309" s="2"/>
      <c r="L309" s="3">
        <v>7</v>
      </c>
    </row>
    <row r="310" spans="1:12">
      <c r="A310" s="5"/>
      <c r="C310" s="115" t="s">
        <v>1</v>
      </c>
      <c r="L310" s="6"/>
    </row>
    <row r="311" spans="1:12">
      <c r="A311" s="5"/>
      <c r="C311" s="116"/>
      <c r="D311" s="116"/>
      <c r="E311" s="116"/>
      <c r="F311" s="116"/>
      <c r="G311" s="116"/>
      <c r="H311" s="116"/>
      <c r="I311" s="116"/>
      <c r="J311" s="116"/>
      <c r="K311" s="117" t="s">
        <v>0</v>
      </c>
      <c r="L311" s="6"/>
    </row>
    <row r="312" spans="1:12">
      <c r="A312" s="5"/>
      <c r="C312" s="116"/>
      <c r="D312" s="116"/>
      <c r="E312" s="116"/>
      <c r="F312" s="116"/>
      <c r="G312" s="116"/>
      <c r="H312" s="116"/>
      <c r="I312" s="116"/>
      <c r="J312" s="116"/>
      <c r="K312" s="117"/>
      <c r="L312" s="6"/>
    </row>
    <row r="313" spans="1:12">
      <c r="A313" s="5"/>
      <c r="C313" s="116"/>
      <c r="D313" s="116"/>
      <c r="E313" s="116"/>
      <c r="F313" s="116"/>
      <c r="G313" s="116"/>
      <c r="H313" s="116"/>
      <c r="I313" s="116"/>
      <c r="J313" s="116"/>
      <c r="K313" s="118" t="s">
        <v>0</v>
      </c>
      <c r="L313" s="6"/>
    </row>
    <row r="314" spans="1:12">
      <c r="A314" s="5"/>
      <c r="C314" s="116"/>
      <c r="D314" s="116"/>
      <c r="E314" s="116"/>
      <c r="F314" s="116"/>
      <c r="G314" s="116"/>
      <c r="H314" s="116"/>
      <c r="I314" s="116"/>
      <c r="J314" s="116"/>
      <c r="K314" s="118" t="s">
        <v>0</v>
      </c>
      <c r="L314" s="6"/>
    </row>
    <row r="315" spans="1:12" ht="15">
      <c r="A315" s="5"/>
      <c r="C315" s="116"/>
      <c r="D315" s="116"/>
      <c r="E315" s="116"/>
      <c r="F315" s="116"/>
      <c r="G315" s="116"/>
      <c r="H315" s="116"/>
      <c r="I315" s="116"/>
      <c r="J315" s="116"/>
      <c r="K315" s="119" t="s">
        <v>0</v>
      </c>
      <c r="L315" s="6"/>
    </row>
    <row r="316" spans="1:12">
      <c r="A316" s="5"/>
      <c r="L316" s="6"/>
    </row>
    <row r="317" spans="1:12">
      <c r="A317" s="5"/>
      <c r="C317" s="116" t="s">
        <v>22</v>
      </c>
      <c r="J317" s="4" t="s">
        <v>2</v>
      </c>
      <c r="K317" s="120">
        <v>10000</v>
      </c>
      <c r="L317" s="6"/>
    </row>
    <row r="318" spans="1:12">
      <c r="A318" s="5"/>
      <c r="C318" s="116" t="s">
        <v>5</v>
      </c>
      <c r="J318" s="4" t="s">
        <v>2</v>
      </c>
      <c r="K318" s="121">
        <v>1200</v>
      </c>
      <c r="L318" s="6"/>
    </row>
    <row r="319" spans="1:12">
      <c r="A319" s="5"/>
      <c r="C319" s="116" t="s">
        <v>6</v>
      </c>
      <c r="J319" s="4" t="s">
        <v>2</v>
      </c>
      <c r="K319" s="121">
        <v>20.3</v>
      </c>
      <c r="L319" s="6"/>
    </row>
    <row r="320" spans="1:12">
      <c r="A320" s="5"/>
      <c r="C320" s="116" t="s">
        <v>23</v>
      </c>
      <c r="J320" s="24" t="s">
        <v>2</v>
      </c>
      <c r="K320" s="122">
        <f>(K317/(2*PI()*K318)*(LN(8*K318/K319)-1))</f>
        <v>6.8422003055165952</v>
      </c>
      <c r="L320" s="6"/>
    </row>
    <row r="321" spans="1:12">
      <c r="A321" s="5"/>
      <c r="L321" s="6"/>
    </row>
    <row r="322" spans="1:12">
      <c r="A322" s="5"/>
      <c r="L322" s="6"/>
    </row>
    <row r="323" spans="1:12">
      <c r="A323" s="5"/>
      <c r="C323" s="115" t="s">
        <v>7</v>
      </c>
      <c r="L323" s="6"/>
    </row>
    <row r="324" spans="1:12">
      <c r="A324" s="5"/>
      <c r="L324" s="6"/>
    </row>
    <row r="325" spans="1:12">
      <c r="A325" s="5"/>
      <c r="L325" s="6"/>
    </row>
    <row r="326" spans="1:12">
      <c r="A326" s="5"/>
      <c r="L326" s="6"/>
    </row>
    <row r="327" spans="1:12">
      <c r="A327" s="5"/>
      <c r="L327" s="6"/>
    </row>
    <row r="328" spans="1:12">
      <c r="A328" s="5"/>
      <c r="L328" s="6"/>
    </row>
    <row r="329" spans="1:12">
      <c r="A329" s="5"/>
      <c r="L329" s="6"/>
    </row>
    <row r="330" spans="1:12">
      <c r="A330" s="5"/>
      <c r="L330" s="6"/>
    </row>
    <row r="331" spans="1:12">
      <c r="A331" s="5"/>
      <c r="C331" s="116" t="s">
        <v>22</v>
      </c>
      <c r="J331" s="4" t="s">
        <v>2</v>
      </c>
      <c r="K331" s="120">
        <v>10000</v>
      </c>
      <c r="L331" s="6"/>
    </row>
    <row r="332" spans="1:12">
      <c r="A332" s="5"/>
      <c r="C332" s="116" t="s">
        <v>5</v>
      </c>
      <c r="J332" s="4" t="s">
        <v>2</v>
      </c>
      <c r="K332" s="121">
        <v>213.36</v>
      </c>
      <c r="L332" s="6"/>
    </row>
    <row r="333" spans="1:12">
      <c r="A333" s="5"/>
      <c r="C333" s="116" t="s">
        <v>4</v>
      </c>
      <c r="J333" s="4" t="s">
        <v>2</v>
      </c>
      <c r="K333" s="123">
        <v>300</v>
      </c>
      <c r="L333" s="6"/>
    </row>
    <row r="334" spans="1:12">
      <c r="A334" s="5"/>
      <c r="C334" s="116" t="s">
        <v>3</v>
      </c>
      <c r="J334" s="4" t="s">
        <v>2</v>
      </c>
      <c r="K334" s="124">
        <v>10</v>
      </c>
      <c r="L334" s="6"/>
    </row>
    <row r="335" spans="1:12">
      <c r="A335" s="5"/>
      <c r="C335" s="116" t="s">
        <v>6</v>
      </c>
      <c r="J335" s="4" t="s">
        <v>2</v>
      </c>
      <c r="K335" s="121">
        <v>20</v>
      </c>
      <c r="L335" s="6"/>
    </row>
    <row r="336" spans="1:12">
      <c r="A336" s="5"/>
      <c r="C336" s="116" t="s">
        <v>24</v>
      </c>
      <c r="J336" s="4" t="s">
        <v>2</v>
      </c>
      <c r="K336" s="122">
        <f>(K331/(2*PI()*K334*K332))*(LN(8*K332/K335)-1+2*K332*LN(0.656*K334)/K333)</f>
        <v>4.5668362027144278</v>
      </c>
      <c r="L336" s="6"/>
    </row>
    <row r="337" spans="1:12">
      <c r="A337" s="5"/>
      <c r="L337" s="6"/>
    </row>
    <row r="338" spans="1:12">
      <c r="A338" s="5"/>
      <c r="L338" s="6"/>
    </row>
    <row r="339" spans="1:12">
      <c r="A339" s="5"/>
      <c r="C339" s="115" t="s">
        <v>9</v>
      </c>
      <c r="L339" s="6"/>
    </row>
    <row r="340" spans="1:12">
      <c r="A340" s="5"/>
      <c r="L340" s="6"/>
    </row>
    <row r="341" spans="1:12">
      <c r="A341" s="5"/>
      <c r="L341" s="6"/>
    </row>
    <row r="342" spans="1:12">
      <c r="A342" s="5"/>
      <c r="L342" s="6"/>
    </row>
    <row r="343" spans="1:12">
      <c r="A343" s="5"/>
      <c r="L343" s="6"/>
    </row>
    <row r="344" spans="1:12">
      <c r="A344" s="5"/>
      <c r="L344" s="6"/>
    </row>
    <row r="345" spans="1:12">
      <c r="A345" s="5"/>
      <c r="L345" s="6"/>
    </row>
    <row r="346" spans="1:12">
      <c r="A346" s="5"/>
      <c r="L346" s="6"/>
    </row>
    <row r="347" spans="1:12">
      <c r="A347" s="5"/>
      <c r="L347" s="6"/>
    </row>
    <row r="348" spans="1:12">
      <c r="A348" s="5"/>
      <c r="C348" s="116" t="s">
        <v>22</v>
      </c>
      <c r="J348" s="4" t="s">
        <v>2</v>
      </c>
      <c r="K348" s="120">
        <v>10000</v>
      </c>
      <c r="L348" s="6"/>
    </row>
    <row r="349" spans="1:12">
      <c r="A349" s="5"/>
      <c r="C349" s="116" t="s">
        <v>5</v>
      </c>
      <c r="J349" s="4" t="s">
        <v>2</v>
      </c>
      <c r="K349" s="121">
        <v>213.36</v>
      </c>
      <c r="L349" s="6"/>
    </row>
    <row r="350" spans="1:12">
      <c r="A350" s="5"/>
      <c r="C350" s="116" t="s">
        <v>8</v>
      </c>
      <c r="J350" s="4" t="s">
        <v>2</v>
      </c>
      <c r="K350" s="123">
        <v>370</v>
      </c>
      <c r="L350" s="6"/>
    </row>
    <row r="351" spans="1:12">
      <c r="A351" s="5"/>
      <c r="C351" s="116" t="s">
        <v>6</v>
      </c>
      <c r="J351" s="4" t="s">
        <v>2</v>
      </c>
      <c r="K351" s="121">
        <v>20.32</v>
      </c>
      <c r="L351" s="6"/>
    </row>
    <row r="352" spans="1:12">
      <c r="A352" s="5"/>
      <c r="C352" s="116" t="s">
        <v>24</v>
      </c>
      <c r="J352" s="4" t="s">
        <v>2</v>
      </c>
      <c r="K352" s="122">
        <f>(K348/(2*PI()*K349))*(LN((4*K349^2+4*K349*SQRT(K350^2+K349^2))/(K351*K350))+K350/K349-SQRT(K350^2+K349^2)/K349-1)</f>
        <v>22.517865260914785</v>
      </c>
      <c r="L352" s="6"/>
    </row>
    <row r="353" spans="1:12">
      <c r="A353" s="5"/>
      <c r="L353" s="6"/>
    </row>
    <row r="354" spans="1:12">
      <c r="A354" s="5"/>
      <c r="L354" s="6"/>
    </row>
    <row r="355" spans="1:12">
      <c r="A355" s="5"/>
      <c r="C355" s="115" t="s">
        <v>10</v>
      </c>
      <c r="L355" s="6"/>
    </row>
    <row r="356" spans="1:12">
      <c r="A356" s="5"/>
      <c r="L356" s="6"/>
    </row>
    <row r="357" spans="1:12">
      <c r="A357" s="5"/>
      <c r="L357" s="6"/>
    </row>
    <row r="358" spans="1:12">
      <c r="A358" s="5"/>
      <c r="F358" s="125" t="s">
        <v>234</v>
      </c>
      <c r="L358" s="6"/>
    </row>
    <row r="359" spans="1:12">
      <c r="A359" s="5"/>
      <c r="L359" s="6"/>
    </row>
    <row r="360" spans="1:12">
      <c r="A360" s="5"/>
      <c r="L360" s="6"/>
    </row>
    <row r="361" spans="1:12">
      <c r="A361" s="5"/>
      <c r="L361" s="6"/>
    </row>
    <row r="362" spans="1:12">
      <c r="A362" s="5"/>
      <c r="C362" s="116" t="s">
        <v>22</v>
      </c>
      <c r="J362" s="4" t="s">
        <v>2</v>
      </c>
      <c r="K362" s="120">
        <v>10000</v>
      </c>
      <c r="L362" s="6"/>
    </row>
    <row r="363" spans="1:12">
      <c r="A363" s="5"/>
      <c r="C363" s="116" t="s">
        <v>4</v>
      </c>
      <c r="J363" s="4" t="s">
        <v>2</v>
      </c>
      <c r="K363" s="126">
        <v>0.20319999999999999</v>
      </c>
      <c r="L363" s="6"/>
    </row>
    <row r="364" spans="1:12">
      <c r="A364" s="5"/>
      <c r="C364" s="116" t="s">
        <v>3</v>
      </c>
      <c r="J364" s="4" t="s">
        <v>2</v>
      </c>
      <c r="K364" s="124">
        <v>10</v>
      </c>
      <c r="L364" s="6"/>
    </row>
    <row r="365" spans="1:12">
      <c r="A365" s="5"/>
      <c r="C365" s="116" t="s">
        <v>235</v>
      </c>
      <c r="J365" s="4" t="s">
        <v>2</v>
      </c>
      <c r="K365" s="34">
        <v>203.2</v>
      </c>
      <c r="L365" s="6"/>
    </row>
    <row r="366" spans="1:12">
      <c r="A366" s="5"/>
      <c r="C366" s="4" t="s">
        <v>11</v>
      </c>
      <c r="J366" s="4" t="s">
        <v>2</v>
      </c>
      <c r="K366" s="127">
        <f>1+K362*LN(0.66*K364)/(PI()*K363*K365)</f>
        <v>146.47576502446651</v>
      </c>
      <c r="L366" s="6"/>
    </row>
    <row r="367" spans="1:12">
      <c r="A367" s="5"/>
      <c r="C367" s="116" t="s">
        <v>24</v>
      </c>
      <c r="J367" s="4" t="s">
        <v>2</v>
      </c>
      <c r="K367" s="122">
        <f>K365*K366/K364</f>
        <v>2976.3875452971597</v>
      </c>
      <c r="L367" s="6"/>
    </row>
    <row r="368" spans="1:12" ht="13.5" thickBot="1">
      <c r="A368" s="15"/>
      <c r="B368" s="16"/>
      <c r="C368" s="16"/>
      <c r="D368" s="16"/>
      <c r="E368" s="16"/>
      <c r="F368" s="16"/>
      <c r="G368" s="16"/>
      <c r="H368" s="16"/>
      <c r="I368" s="16"/>
      <c r="J368" s="16"/>
      <c r="K368" s="16"/>
      <c r="L368" s="18"/>
    </row>
    <row r="369" spans="1:12">
      <c r="A369" s="1"/>
      <c r="B369" s="2"/>
      <c r="C369" s="2"/>
      <c r="D369" s="2"/>
      <c r="E369" s="2"/>
      <c r="F369" s="2"/>
      <c r="G369" s="2"/>
      <c r="H369" s="2"/>
      <c r="I369" s="2"/>
      <c r="J369" s="2"/>
      <c r="K369" s="2"/>
      <c r="L369" s="3">
        <v>8</v>
      </c>
    </row>
    <row r="370" spans="1:12">
      <c r="A370" s="5"/>
      <c r="C370" s="20" t="s">
        <v>29</v>
      </c>
      <c r="L370" s="6"/>
    </row>
    <row r="371" spans="1:12">
      <c r="A371" s="5"/>
      <c r="L371" s="6"/>
    </row>
    <row r="372" spans="1:12">
      <c r="A372" s="5"/>
      <c r="L372" s="6"/>
    </row>
    <row r="373" spans="1:12">
      <c r="A373" s="5"/>
      <c r="L373" s="6"/>
    </row>
    <row r="374" spans="1:12">
      <c r="A374" s="5"/>
      <c r="L374" s="6"/>
    </row>
    <row r="375" spans="1:12">
      <c r="A375" s="5"/>
      <c r="L375" s="6"/>
    </row>
    <row r="376" spans="1:12">
      <c r="A376" s="5"/>
      <c r="C376" s="4" t="s">
        <v>30</v>
      </c>
      <c r="J376" s="4" t="s">
        <v>2</v>
      </c>
      <c r="K376" s="128">
        <v>0.83299999999999996</v>
      </c>
      <c r="L376" s="6"/>
    </row>
    <row r="377" spans="1:12">
      <c r="A377" s="5"/>
      <c r="C377" s="4" t="s">
        <v>31</v>
      </c>
      <c r="J377" s="4" t="s">
        <v>2</v>
      </c>
      <c r="K377" s="129">
        <v>116.8908</v>
      </c>
      <c r="L377" s="6"/>
    </row>
    <row r="378" spans="1:12">
      <c r="A378" s="5"/>
      <c r="C378" s="4" t="s">
        <v>32</v>
      </c>
      <c r="J378" s="4" t="s">
        <v>2</v>
      </c>
      <c r="K378" s="130">
        <f>K376*K377/1000</f>
        <v>9.7370036399999985E-2</v>
      </c>
      <c r="L378" s="6"/>
    </row>
    <row r="379" spans="1:12">
      <c r="A379" s="5"/>
      <c r="L379" s="6"/>
    </row>
    <row r="380" spans="1:12">
      <c r="A380" s="5"/>
      <c r="L380" s="6"/>
    </row>
    <row r="381" spans="1:12">
      <c r="A381" s="5"/>
      <c r="C381" s="20" t="s">
        <v>18</v>
      </c>
      <c r="L381" s="6"/>
    </row>
    <row r="382" spans="1:12">
      <c r="A382" s="5"/>
      <c r="L382" s="6"/>
    </row>
    <row r="383" spans="1:12">
      <c r="A383" s="5"/>
      <c r="L383" s="6"/>
    </row>
    <row r="384" spans="1:12">
      <c r="A384" s="5"/>
      <c r="L384" s="6"/>
    </row>
    <row r="385" spans="1:12">
      <c r="A385" s="5"/>
      <c r="L385" s="6"/>
    </row>
    <row r="386" spans="1:12">
      <c r="A386" s="5"/>
      <c r="C386" s="4" t="s">
        <v>19</v>
      </c>
      <c r="J386" s="4" t="s">
        <v>2</v>
      </c>
      <c r="K386" s="34">
        <v>3.08</v>
      </c>
      <c r="L386" s="6"/>
    </row>
    <row r="387" spans="1:12">
      <c r="A387" s="5"/>
      <c r="C387" s="4" t="s">
        <v>32</v>
      </c>
      <c r="J387" s="4" t="s">
        <v>2</v>
      </c>
      <c r="K387" s="34">
        <v>0.1</v>
      </c>
      <c r="L387" s="6"/>
    </row>
    <row r="388" spans="1:12">
      <c r="A388" s="5"/>
      <c r="C388" s="4" t="s">
        <v>20</v>
      </c>
      <c r="J388" s="4" t="s">
        <v>2</v>
      </c>
      <c r="K388" s="34">
        <v>7.53</v>
      </c>
      <c r="L388" s="6"/>
    </row>
    <row r="389" spans="1:12">
      <c r="A389" s="5"/>
      <c r="C389" s="24" t="s">
        <v>21</v>
      </c>
      <c r="J389" s="24" t="s">
        <v>2</v>
      </c>
      <c r="K389" s="122">
        <f>K386+K387+K388</f>
        <v>10.71</v>
      </c>
      <c r="L389" s="6"/>
    </row>
    <row r="390" spans="1:12">
      <c r="A390" s="5"/>
      <c r="L390" s="6"/>
    </row>
    <row r="391" spans="1:12">
      <c r="A391" s="5"/>
      <c r="L391" s="6"/>
    </row>
    <row r="392" spans="1:12">
      <c r="A392" s="5"/>
      <c r="C392" s="20" t="s">
        <v>42</v>
      </c>
      <c r="L392" s="6"/>
    </row>
    <row r="393" spans="1:12">
      <c r="A393" s="5"/>
      <c r="C393" s="20"/>
      <c r="L393" s="6"/>
    </row>
    <row r="394" spans="1:12">
      <c r="A394" s="5"/>
      <c r="L394" s="6"/>
    </row>
    <row r="395" spans="1:12">
      <c r="A395" s="5"/>
      <c r="L395" s="6"/>
    </row>
    <row r="396" spans="1:12">
      <c r="A396" s="5"/>
      <c r="L396" s="6"/>
    </row>
    <row r="397" spans="1:12">
      <c r="A397" s="5"/>
      <c r="L397" s="6"/>
    </row>
    <row r="398" spans="1:12">
      <c r="A398" s="5"/>
      <c r="L398" s="6"/>
    </row>
    <row r="399" spans="1:12">
      <c r="A399" s="5"/>
      <c r="L399" s="6"/>
    </row>
    <row r="400" spans="1:12">
      <c r="A400" s="5"/>
      <c r="L400" s="6"/>
    </row>
    <row r="401" spans="1:12">
      <c r="A401" s="5"/>
      <c r="L401" s="6"/>
    </row>
    <row r="402" spans="1:12">
      <c r="A402" s="5"/>
      <c r="L402" s="6"/>
    </row>
    <row r="403" spans="1:12">
      <c r="A403" s="5"/>
      <c r="L403" s="6"/>
    </row>
    <row r="404" spans="1:12">
      <c r="A404" s="5"/>
      <c r="C404" s="4" t="s">
        <v>263</v>
      </c>
      <c r="J404" s="4" t="s">
        <v>2</v>
      </c>
      <c r="K404" s="131">
        <v>5.0000000000000001E-3</v>
      </c>
      <c r="L404" s="6"/>
    </row>
    <row r="405" spans="1:12">
      <c r="A405" s="5"/>
      <c r="C405" s="4" t="s">
        <v>264</v>
      </c>
      <c r="J405" s="4" t="s">
        <v>2</v>
      </c>
      <c r="K405" s="132">
        <v>4</v>
      </c>
      <c r="L405" s="6"/>
    </row>
    <row r="406" spans="1:12">
      <c r="A406" s="5"/>
      <c r="C406" s="4" t="s">
        <v>25</v>
      </c>
      <c r="J406" s="4" t="s">
        <v>2</v>
      </c>
      <c r="K406" s="133">
        <v>10</v>
      </c>
      <c r="L406" s="6"/>
    </row>
    <row r="407" spans="1:12">
      <c r="A407" s="5"/>
      <c r="C407" s="24" t="s">
        <v>236</v>
      </c>
      <c r="J407" s="24" t="s">
        <v>2</v>
      </c>
      <c r="K407" s="36">
        <f>3600*K404*K405/K406</f>
        <v>7.2</v>
      </c>
      <c r="L407" s="6"/>
    </row>
    <row r="408" spans="1:12">
      <c r="A408" s="5"/>
      <c r="L408" s="6"/>
    </row>
    <row r="409" spans="1:12">
      <c r="A409" s="5"/>
      <c r="C409" s="24" t="s">
        <v>27</v>
      </c>
      <c r="J409" s="24" t="s">
        <v>2</v>
      </c>
      <c r="K409" s="11">
        <v>2</v>
      </c>
      <c r="L409" s="6"/>
    </row>
    <row r="410" spans="1:12">
      <c r="A410" s="5"/>
      <c r="C410" s="24" t="s">
        <v>28</v>
      </c>
      <c r="J410" s="24" t="s">
        <v>2</v>
      </c>
      <c r="K410" s="8">
        <v>1</v>
      </c>
      <c r="L410" s="6"/>
    </row>
    <row r="411" spans="1:12">
      <c r="A411" s="5"/>
      <c r="C411" s="24" t="s">
        <v>237</v>
      </c>
      <c r="J411" s="24" t="s">
        <v>2</v>
      </c>
      <c r="K411" s="36">
        <f>K409*K410</f>
        <v>2</v>
      </c>
      <c r="L411" s="6"/>
    </row>
    <row r="412" spans="1:12">
      <c r="A412" s="5"/>
      <c r="L412" s="6"/>
    </row>
    <row r="413" spans="1:12">
      <c r="A413" s="5"/>
      <c r="C413" s="24" t="s">
        <v>26</v>
      </c>
      <c r="J413" s="24" t="s">
        <v>2</v>
      </c>
      <c r="K413" s="134">
        <f>(K411/K407)*100</f>
        <v>27.777777777777779</v>
      </c>
      <c r="L413" s="6"/>
    </row>
    <row r="414" spans="1:12">
      <c r="A414" s="5"/>
      <c r="C414" s="24"/>
      <c r="J414" s="24"/>
      <c r="K414" s="135"/>
      <c r="L414" s="6"/>
    </row>
    <row r="415" spans="1:12">
      <c r="A415" s="5"/>
      <c r="C415" s="24"/>
      <c r="J415" s="24"/>
      <c r="K415" s="135"/>
      <c r="L415" s="6"/>
    </row>
    <row r="416" spans="1:12">
      <c r="A416" s="5"/>
      <c r="C416" s="24"/>
      <c r="J416" s="24"/>
      <c r="K416" s="135"/>
      <c r="L416" s="6"/>
    </row>
    <row r="417" spans="1:12">
      <c r="A417" s="5"/>
      <c r="C417" s="20" t="s">
        <v>207</v>
      </c>
      <c r="L417" s="6"/>
    </row>
    <row r="418" spans="1:12">
      <c r="A418" s="5"/>
      <c r="L418" s="6"/>
    </row>
    <row r="419" spans="1:12">
      <c r="A419" s="5"/>
      <c r="L419" s="6"/>
    </row>
    <row r="420" spans="1:12">
      <c r="A420" s="5"/>
      <c r="L420" s="6"/>
    </row>
    <row r="421" spans="1:12">
      <c r="A421" s="5"/>
      <c r="L421" s="6"/>
    </row>
    <row r="422" spans="1:12">
      <c r="A422" s="5"/>
      <c r="L422" s="6"/>
    </row>
    <row r="423" spans="1:12">
      <c r="A423" s="5"/>
      <c r="C423" s="4" t="s">
        <v>208</v>
      </c>
      <c r="J423" s="4" t="s">
        <v>2</v>
      </c>
      <c r="K423" s="136">
        <v>25</v>
      </c>
      <c r="L423" s="6"/>
    </row>
    <row r="424" spans="1:12">
      <c r="A424" s="5"/>
      <c r="C424" s="4" t="s">
        <v>238</v>
      </c>
      <c r="J424" s="4" t="s">
        <v>2</v>
      </c>
      <c r="K424" s="137">
        <v>0.1</v>
      </c>
      <c r="L424" s="6"/>
    </row>
    <row r="425" spans="1:12">
      <c r="A425" s="5"/>
      <c r="C425" s="4" t="s">
        <v>241</v>
      </c>
      <c r="J425" s="4" t="s">
        <v>2</v>
      </c>
      <c r="K425" s="12">
        <f>K423*K424</f>
        <v>2.5</v>
      </c>
      <c r="L425" s="6"/>
    </row>
    <row r="426" spans="1:12">
      <c r="A426" s="5"/>
      <c r="L426" s="6"/>
    </row>
    <row r="427" spans="1:12" ht="13.5" thickBot="1">
      <c r="A427" s="15"/>
      <c r="B427" s="16"/>
      <c r="C427" s="16"/>
      <c r="D427" s="16"/>
      <c r="E427" s="16"/>
      <c r="F427" s="16"/>
      <c r="G427" s="16"/>
      <c r="H427" s="16"/>
      <c r="I427" s="16"/>
      <c r="J427" s="16"/>
      <c r="K427" s="16"/>
      <c r="L427" s="18"/>
    </row>
    <row r="428" spans="1:12">
      <c r="A428" s="1"/>
      <c r="B428" s="2"/>
      <c r="C428" s="2"/>
      <c r="D428" s="2"/>
      <c r="E428" s="2"/>
      <c r="F428" s="2"/>
      <c r="G428" s="2"/>
      <c r="H428" s="2"/>
      <c r="I428" s="2"/>
      <c r="J428" s="2"/>
      <c r="K428" s="2"/>
      <c r="L428" s="3">
        <v>9</v>
      </c>
    </row>
    <row r="429" spans="1:12">
      <c r="A429" s="5"/>
      <c r="C429" s="20" t="s">
        <v>85</v>
      </c>
      <c r="L429" s="6"/>
    </row>
    <row r="430" spans="1:12">
      <c r="A430" s="5"/>
      <c r="L430" s="6"/>
    </row>
    <row r="431" spans="1:12">
      <c r="A431" s="5"/>
      <c r="L431" s="6"/>
    </row>
    <row r="432" spans="1:12">
      <c r="A432" s="5"/>
      <c r="L432" s="6"/>
    </row>
    <row r="433" spans="1:12">
      <c r="A433" s="5"/>
      <c r="L433" s="6"/>
    </row>
    <row r="434" spans="1:12">
      <c r="A434" s="5"/>
      <c r="C434" s="4" t="s">
        <v>240</v>
      </c>
      <c r="J434" s="4" t="s">
        <v>2</v>
      </c>
      <c r="K434" s="138">
        <v>9.1</v>
      </c>
      <c r="L434" s="6"/>
    </row>
    <row r="435" spans="1:12">
      <c r="A435" s="5"/>
      <c r="C435" s="4" t="s">
        <v>15</v>
      </c>
      <c r="J435" s="4" t="s">
        <v>2</v>
      </c>
      <c r="K435" s="139">
        <v>0.875</v>
      </c>
      <c r="L435" s="6"/>
    </row>
    <row r="436" spans="1:12">
      <c r="A436" s="5"/>
      <c r="C436" s="4" t="s">
        <v>86</v>
      </c>
      <c r="J436" s="4" t="s">
        <v>2</v>
      </c>
      <c r="K436" s="140">
        <v>4</v>
      </c>
      <c r="L436" s="6"/>
    </row>
    <row r="437" spans="1:12">
      <c r="A437" s="5"/>
      <c r="C437" s="24" t="s">
        <v>87</v>
      </c>
      <c r="J437" s="24" t="s">
        <v>2</v>
      </c>
      <c r="K437" s="141">
        <f>K434*K435*K436</f>
        <v>31.849999999999998</v>
      </c>
      <c r="L437" s="6"/>
    </row>
    <row r="438" spans="1:12" ht="13.5" thickBot="1">
      <c r="A438" s="5"/>
      <c r="L438" s="6"/>
    </row>
    <row r="439" spans="1:12" ht="13.5" thickTop="1">
      <c r="A439" s="5"/>
      <c r="C439" s="305" t="s">
        <v>101</v>
      </c>
      <c r="D439" s="306"/>
      <c r="E439" s="306"/>
      <c r="F439" s="306"/>
      <c r="G439" s="307"/>
      <c r="L439" s="6"/>
    </row>
    <row r="440" spans="1:12">
      <c r="A440" s="5"/>
      <c r="C440" s="308" t="s">
        <v>88</v>
      </c>
      <c r="D440" s="309"/>
      <c r="E440" s="309"/>
      <c r="F440" s="143" t="s">
        <v>99</v>
      </c>
      <c r="G440" s="144" t="s">
        <v>100</v>
      </c>
      <c r="L440" s="6"/>
    </row>
    <row r="441" spans="1:12">
      <c r="A441" s="5"/>
      <c r="C441" s="298" t="s">
        <v>89</v>
      </c>
      <c r="D441" s="299"/>
      <c r="E441" s="300"/>
      <c r="F441" s="145">
        <v>1.3</v>
      </c>
      <c r="G441" s="146">
        <v>2.86</v>
      </c>
      <c r="L441" s="6"/>
    </row>
    <row r="442" spans="1:12">
      <c r="A442" s="5"/>
      <c r="C442" s="298" t="s">
        <v>90</v>
      </c>
      <c r="D442" s="299"/>
      <c r="E442" s="300"/>
      <c r="F442" s="145">
        <v>3</v>
      </c>
      <c r="G442" s="146">
        <v>6.5</v>
      </c>
      <c r="L442" s="6"/>
    </row>
    <row r="443" spans="1:12">
      <c r="A443" s="5"/>
      <c r="C443" s="298" t="s">
        <v>91</v>
      </c>
      <c r="D443" s="299"/>
      <c r="E443" s="300"/>
      <c r="F443" s="145">
        <v>4</v>
      </c>
      <c r="G443" s="146">
        <v>10</v>
      </c>
      <c r="L443" s="6"/>
    </row>
    <row r="444" spans="1:12">
      <c r="A444" s="5"/>
      <c r="C444" s="298" t="s">
        <v>92</v>
      </c>
      <c r="D444" s="299"/>
      <c r="E444" s="300"/>
      <c r="F444" s="147">
        <v>9.1</v>
      </c>
      <c r="G444" s="148">
        <v>20.100000000000001</v>
      </c>
      <c r="L444" s="6"/>
    </row>
    <row r="445" spans="1:12">
      <c r="A445" s="5"/>
      <c r="C445" s="298" t="s">
        <v>93</v>
      </c>
      <c r="D445" s="299"/>
      <c r="E445" s="300"/>
      <c r="F445" s="147">
        <v>0.5</v>
      </c>
      <c r="G445" s="148">
        <v>1</v>
      </c>
      <c r="L445" s="6"/>
    </row>
    <row r="446" spans="1:12">
      <c r="A446" s="5"/>
      <c r="C446" s="298" t="s">
        <v>94</v>
      </c>
      <c r="D446" s="299"/>
      <c r="E446" s="300"/>
      <c r="F446" s="147">
        <v>9.6</v>
      </c>
      <c r="G446" s="148">
        <v>21.2</v>
      </c>
      <c r="L446" s="6"/>
    </row>
    <row r="447" spans="1:12">
      <c r="A447" s="5"/>
      <c r="C447" s="298" t="s">
        <v>95</v>
      </c>
      <c r="D447" s="299"/>
      <c r="E447" s="300"/>
      <c r="F447" s="147">
        <v>20.8</v>
      </c>
      <c r="G447" s="148">
        <v>45.8</v>
      </c>
      <c r="L447" s="6"/>
    </row>
    <row r="448" spans="1:12">
      <c r="A448" s="5"/>
      <c r="C448" s="298" t="s">
        <v>96</v>
      </c>
      <c r="D448" s="299"/>
      <c r="E448" s="300"/>
      <c r="F448" s="147">
        <v>10.7</v>
      </c>
      <c r="G448" s="148">
        <v>28.6</v>
      </c>
      <c r="L448" s="6"/>
    </row>
    <row r="449" spans="1:12">
      <c r="A449" s="5"/>
      <c r="C449" s="298" t="s">
        <v>97</v>
      </c>
      <c r="D449" s="299"/>
      <c r="E449" s="300"/>
      <c r="F449" s="147">
        <v>19.399999999999999</v>
      </c>
      <c r="G449" s="148">
        <v>42.8</v>
      </c>
      <c r="L449" s="6"/>
    </row>
    <row r="450" spans="1:12" ht="13.5" thickBot="1">
      <c r="A450" s="5"/>
      <c r="C450" s="310" t="s">
        <v>98</v>
      </c>
      <c r="D450" s="311"/>
      <c r="E450" s="312"/>
      <c r="F450" s="149">
        <v>33.9</v>
      </c>
      <c r="G450" s="150">
        <v>74.7</v>
      </c>
      <c r="L450" s="6"/>
    </row>
    <row r="451" spans="1:12" ht="13.5" thickTop="1">
      <c r="A451" s="5"/>
      <c r="C451" s="90" t="s">
        <v>103</v>
      </c>
      <c r="L451" s="6"/>
    </row>
    <row r="452" spans="1:12">
      <c r="A452" s="5"/>
      <c r="C452" s="151" t="s">
        <v>102</v>
      </c>
      <c r="L452" s="6"/>
    </row>
    <row r="453" spans="1:12" ht="14.25">
      <c r="A453" s="5"/>
      <c r="J453" s="24"/>
      <c r="K453" s="152"/>
      <c r="L453" s="6"/>
    </row>
    <row r="454" spans="1:12" ht="14.25">
      <c r="A454" s="5"/>
      <c r="J454" s="24"/>
      <c r="K454" s="152"/>
      <c r="L454" s="6"/>
    </row>
    <row r="455" spans="1:12">
      <c r="A455" s="5"/>
      <c r="C455" s="20" t="s">
        <v>38</v>
      </c>
      <c r="L455" s="6"/>
    </row>
    <row r="456" spans="1:12">
      <c r="A456" s="5"/>
      <c r="L456" s="6"/>
    </row>
    <row r="457" spans="1:12">
      <c r="A457" s="5"/>
      <c r="L457" s="6"/>
    </row>
    <row r="458" spans="1:12">
      <c r="A458" s="5"/>
      <c r="L458" s="6"/>
    </row>
    <row r="459" spans="1:12">
      <c r="A459" s="5"/>
      <c r="L459" s="6"/>
    </row>
    <row r="460" spans="1:12">
      <c r="A460" s="5"/>
      <c r="L460" s="6"/>
    </row>
    <row r="461" spans="1:12">
      <c r="A461" s="5"/>
      <c r="L461" s="6"/>
    </row>
    <row r="462" spans="1:12">
      <c r="A462" s="5"/>
      <c r="L462" s="6"/>
    </row>
    <row r="463" spans="1:12">
      <c r="A463" s="5"/>
      <c r="C463" s="4" t="s">
        <v>33</v>
      </c>
      <c r="J463" s="4" t="s">
        <v>2</v>
      </c>
      <c r="K463" s="153">
        <v>0.34019423231160861</v>
      </c>
      <c r="L463" s="6"/>
    </row>
    <row r="464" spans="1:12">
      <c r="A464" s="5"/>
      <c r="C464" s="4" t="s">
        <v>34</v>
      </c>
      <c r="J464" s="4" t="s">
        <v>2</v>
      </c>
      <c r="K464" s="154">
        <v>20</v>
      </c>
      <c r="L464" s="6"/>
    </row>
    <row r="465" spans="1:12">
      <c r="A465" s="5"/>
      <c r="C465" s="4" t="s">
        <v>35</v>
      </c>
      <c r="J465" s="4" t="s">
        <v>2</v>
      </c>
      <c r="K465" s="155">
        <v>15</v>
      </c>
      <c r="L465" s="6"/>
    </row>
    <row r="466" spans="1:12">
      <c r="A466" s="5"/>
      <c r="C466" s="24" t="s">
        <v>14</v>
      </c>
      <c r="J466" s="24" t="s">
        <v>2</v>
      </c>
      <c r="K466" s="156">
        <v>0.6</v>
      </c>
      <c r="L466" s="6"/>
    </row>
    <row r="467" spans="1:12">
      <c r="A467" s="5"/>
      <c r="C467" s="24" t="s">
        <v>37</v>
      </c>
      <c r="J467" s="24" t="s">
        <v>2</v>
      </c>
      <c r="K467" s="157">
        <v>27.215538584928687</v>
      </c>
      <c r="L467" s="6"/>
    </row>
    <row r="468" spans="1:12">
      <c r="A468" s="5"/>
      <c r="C468" s="24" t="s">
        <v>36</v>
      </c>
      <c r="J468" s="24" t="s">
        <v>2</v>
      </c>
      <c r="K468" s="158">
        <f>(K463*K464*K465)/(K466*K467)</f>
        <v>6.25</v>
      </c>
      <c r="L468" s="6"/>
    </row>
    <row r="469" spans="1:12">
      <c r="A469" s="5"/>
      <c r="C469" s="24"/>
      <c r="G469" s="4" t="s">
        <v>239</v>
      </c>
      <c r="J469" s="24" t="s">
        <v>2</v>
      </c>
      <c r="K469" s="159">
        <f>ROUNDUP(K468,0)</f>
        <v>7</v>
      </c>
      <c r="L469" s="6"/>
    </row>
    <row r="470" spans="1:12">
      <c r="A470" s="5"/>
      <c r="L470" s="6"/>
    </row>
    <row r="471" spans="1:12">
      <c r="A471" s="5"/>
      <c r="L471" s="6"/>
    </row>
    <row r="472" spans="1:12">
      <c r="A472" s="5"/>
      <c r="C472" s="20" t="s">
        <v>41</v>
      </c>
      <c r="L472" s="6"/>
    </row>
    <row r="473" spans="1:12">
      <c r="A473" s="5"/>
      <c r="L473" s="6"/>
    </row>
    <row r="474" spans="1:12">
      <c r="A474" s="5"/>
      <c r="L474" s="6"/>
    </row>
    <row r="475" spans="1:12">
      <c r="A475" s="5"/>
      <c r="L475" s="6"/>
    </row>
    <row r="476" spans="1:12">
      <c r="A476" s="5"/>
      <c r="L476" s="6"/>
    </row>
    <row r="477" spans="1:12">
      <c r="A477" s="5"/>
      <c r="L477" s="6"/>
    </row>
    <row r="478" spans="1:12">
      <c r="A478" s="5"/>
      <c r="L478" s="6"/>
    </row>
    <row r="479" spans="1:12">
      <c r="A479" s="5"/>
      <c r="C479" s="4" t="s">
        <v>35</v>
      </c>
      <c r="J479" s="4" t="s">
        <v>2</v>
      </c>
      <c r="K479" s="160">
        <v>14.7</v>
      </c>
      <c r="L479" s="6"/>
    </row>
    <row r="480" spans="1:12">
      <c r="A480" s="5"/>
      <c r="C480" s="4" t="s">
        <v>39</v>
      </c>
      <c r="J480" s="4" t="s">
        <v>2</v>
      </c>
      <c r="K480" s="160">
        <v>2.5</v>
      </c>
      <c r="L480" s="6"/>
    </row>
    <row r="481" spans="1:12" ht="14.25">
      <c r="A481" s="5"/>
      <c r="D481" s="4" t="s">
        <v>40</v>
      </c>
      <c r="K481" s="161"/>
      <c r="L481" s="6"/>
    </row>
    <row r="482" spans="1:12">
      <c r="A482" s="5"/>
      <c r="C482" s="4" t="s">
        <v>36</v>
      </c>
      <c r="J482" s="4" t="s">
        <v>2</v>
      </c>
      <c r="K482" s="162">
        <f>K479/K480</f>
        <v>5.88</v>
      </c>
      <c r="L482" s="6"/>
    </row>
    <row r="483" spans="1:12">
      <c r="A483" s="5"/>
      <c r="G483" s="4" t="s">
        <v>239</v>
      </c>
      <c r="J483" s="24" t="s">
        <v>2</v>
      </c>
      <c r="K483" s="163">
        <f>ROUNDUP(K482,0)</f>
        <v>6</v>
      </c>
      <c r="L483" s="6"/>
    </row>
    <row r="484" spans="1:12" ht="14.25">
      <c r="A484" s="5"/>
      <c r="J484" s="24"/>
      <c r="K484" s="152"/>
      <c r="L484" s="6"/>
    </row>
    <row r="485" spans="1:12" ht="15" thickBot="1">
      <c r="A485" s="15"/>
      <c r="B485" s="16"/>
      <c r="C485" s="16"/>
      <c r="D485" s="16"/>
      <c r="E485" s="16"/>
      <c r="F485" s="16"/>
      <c r="G485" s="16"/>
      <c r="H485" s="16"/>
      <c r="I485" s="16"/>
      <c r="J485" s="164"/>
      <c r="K485" s="165"/>
      <c r="L485" s="18"/>
    </row>
    <row r="486" spans="1:12">
      <c r="A486" s="1"/>
      <c r="B486" s="2"/>
      <c r="C486" s="2"/>
      <c r="D486" s="2"/>
      <c r="E486" s="2"/>
      <c r="F486" s="2"/>
      <c r="G486" s="2"/>
      <c r="H486" s="2"/>
      <c r="I486" s="2"/>
      <c r="J486" s="2"/>
      <c r="K486" s="2"/>
      <c r="L486" s="3">
        <v>10</v>
      </c>
    </row>
    <row r="487" spans="1:12">
      <c r="A487" s="5"/>
      <c r="C487" s="20" t="s">
        <v>120</v>
      </c>
      <c r="L487" s="6"/>
    </row>
    <row r="488" spans="1:12">
      <c r="A488" s="5"/>
      <c r="L488" s="6"/>
    </row>
    <row r="489" spans="1:12">
      <c r="A489" s="5"/>
      <c r="L489" s="6"/>
    </row>
    <row r="490" spans="1:12">
      <c r="A490" s="5"/>
      <c r="L490" s="6"/>
    </row>
    <row r="491" spans="1:12">
      <c r="A491" s="5"/>
      <c r="L491" s="6"/>
    </row>
    <row r="492" spans="1:12">
      <c r="A492" s="5"/>
      <c r="F492" s="166"/>
      <c r="L492" s="6"/>
    </row>
    <row r="493" spans="1:12">
      <c r="A493" s="5"/>
      <c r="F493" s="166" t="s">
        <v>234</v>
      </c>
      <c r="L493" s="6"/>
    </row>
    <row r="494" spans="1:12">
      <c r="A494" s="5"/>
      <c r="L494" s="6"/>
    </row>
    <row r="495" spans="1:12">
      <c r="A495" s="5"/>
      <c r="L495" s="6"/>
    </row>
    <row r="496" spans="1:12">
      <c r="A496" s="5"/>
      <c r="L496" s="6"/>
    </row>
    <row r="497" spans="1:12">
      <c r="A497" s="5"/>
      <c r="L497" s="6"/>
    </row>
    <row r="498" spans="1:12">
      <c r="A498" s="5"/>
      <c r="L498" s="6"/>
    </row>
    <row r="499" spans="1:12">
      <c r="A499" s="5"/>
      <c r="L499" s="6"/>
    </row>
    <row r="500" spans="1:12">
      <c r="A500" s="5"/>
      <c r="L500" s="6"/>
    </row>
    <row r="501" spans="1:12">
      <c r="A501" s="5"/>
      <c r="L501" s="6"/>
    </row>
    <row r="502" spans="1:12">
      <c r="A502" s="5"/>
      <c r="L502" s="6"/>
    </row>
    <row r="503" spans="1:12">
      <c r="A503" s="5"/>
      <c r="L503" s="6"/>
    </row>
    <row r="504" spans="1:12">
      <c r="A504" s="5"/>
      <c r="L504" s="6"/>
    </row>
    <row r="505" spans="1:12">
      <c r="A505" s="5"/>
      <c r="L505" s="6"/>
    </row>
    <row r="506" spans="1:12">
      <c r="A506" s="5"/>
      <c r="L506" s="6"/>
    </row>
    <row r="507" spans="1:12">
      <c r="A507" s="5"/>
      <c r="C507" s="4" t="s">
        <v>121</v>
      </c>
      <c r="J507" s="4" t="s">
        <v>2</v>
      </c>
      <c r="K507" s="21">
        <v>60.96</v>
      </c>
      <c r="L507" s="6"/>
    </row>
    <row r="508" spans="1:12">
      <c r="A508" s="5"/>
      <c r="C508" s="4" t="s">
        <v>122</v>
      </c>
      <c r="J508" s="4" t="s">
        <v>2</v>
      </c>
      <c r="K508" s="167">
        <v>1609.3440000000001</v>
      </c>
      <c r="L508" s="6"/>
    </row>
    <row r="509" spans="1:12">
      <c r="A509" s="5"/>
      <c r="C509" s="4" t="s">
        <v>123</v>
      </c>
      <c r="J509" s="4" t="s">
        <v>2</v>
      </c>
      <c r="K509" s="168">
        <f>(K507/100)*PI()*K508</f>
        <v>3082.078644059276</v>
      </c>
      <c r="L509" s="6"/>
    </row>
    <row r="510" spans="1:12">
      <c r="A510" s="5"/>
      <c r="C510" s="24" t="s">
        <v>242</v>
      </c>
      <c r="J510" s="4" t="s">
        <v>2</v>
      </c>
      <c r="K510" s="169">
        <v>-2</v>
      </c>
      <c r="L510" s="6"/>
    </row>
    <row r="511" spans="1:12">
      <c r="A511" s="5"/>
      <c r="C511" s="24" t="s">
        <v>243</v>
      </c>
      <c r="J511" s="4" t="s">
        <v>2</v>
      </c>
      <c r="K511" s="169">
        <v>-0.9</v>
      </c>
      <c r="L511" s="6"/>
    </row>
    <row r="512" spans="1:12">
      <c r="A512" s="5"/>
      <c r="C512" s="24" t="s">
        <v>244</v>
      </c>
      <c r="J512" s="4" t="s">
        <v>2</v>
      </c>
      <c r="K512" s="170">
        <f>K511-K510</f>
        <v>1.1000000000000001</v>
      </c>
      <c r="L512" s="6"/>
    </row>
    <row r="513" spans="1:12">
      <c r="A513" s="5"/>
      <c r="C513" s="24" t="s">
        <v>249</v>
      </c>
      <c r="J513" s="4" t="s">
        <v>2</v>
      </c>
      <c r="K513" s="139">
        <v>3</v>
      </c>
      <c r="L513" s="6"/>
    </row>
    <row r="514" spans="1:12">
      <c r="A514" s="5"/>
      <c r="C514" s="24" t="s">
        <v>250</v>
      </c>
      <c r="J514" s="4" t="s">
        <v>2</v>
      </c>
      <c r="K514" s="139">
        <v>0.2</v>
      </c>
      <c r="L514" s="6"/>
    </row>
    <row r="515" spans="1:12">
      <c r="A515" s="5"/>
      <c r="C515" s="24" t="s">
        <v>251</v>
      </c>
      <c r="J515" s="4" t="s">
        <v>2</v>
      </c>
      <c r="K515" s="171">
        <f>K513-K514</f>
        <v>2.8</v>
      </c>
      <c r="L515" s="6"/>
    </row>
    <row r="516" spans="1:12">
      <c r="A516" s="5"/>
      <c r="C516" s="24" t="s">
        <v>245</v>
      </c>
      <c r="J516" s="4" t="s">
        <v>2</v>
      </c>
      <c r="K516" s="169">
        <v>-1.7</v>
      </c>
      <c r="L516" s="6"/>
    </row>
    <row r="517" spans="1:12">
      <c r="A517" s="5"/>
      <c r="C517" s="24" t="s">
        <v>246</v>
      </c>
      <c r="J517" s="4" t="s">
        <v>2</v>
      </c>
      <c r="K517" s="169">
        <v>-0.85</v>
      </c>
      <c r="L517" s="6"/>
    </row>
    <row r="518" spans="1:12">
      <c r="A518" s="5"/>
      <c r="C518" s="24" t="s">
        <v>247</v>
      </c>
      <c r="J518" s="4" t="s">
        <v>2</v>
      </c>
      <c r="K518" s="170">
        <f>K517-K516</f>
        <v>0.85</v>
      </c>
      <c r="L518" s="6"/>
    </row>
    <row r="519" spans="1:12">
      <c r="A519" s="5"/>
      <c r="C519" s="24" t="s">
        <v>252</v>
      </c>
      <c r="J519" s="4" t="s">
        <v>2</v>
      </c>
      <c r="K519" s="139">
        <v>2.8</v>
      </c>
      <c r="L519" s="6"/>
    </row>
    <row r="520" spans="1:12">
      <c r="A520" s="5"/>
      <c r="C520" s="24" t="s">
        <v>253</v>
      </c>
      <c r="J520" s="4" t="s">
        <v>2</v>
      </c>
      <c r="K520" s="139">
        <v>0.1</v>
      </c>
      <c r="L520" s="6"/>
    </row>
    <row r="521" spans="1:12">
      <c r="A521" s="5"/>
      <c r="C521" s="24" t="s">
        <v>254</v>
      </c>
      <c r="J521" s="4" t="s">
        <v>2</v>
      </c>
      <c r="K521" s="171">
        <f>K519-K520</f>
        <v>2.6999999999999997</v>
      </c>
      <c r="L521" s="6"/>
    </row>
    <row r="522" spans="1:12">
      <c r="A522" s="5"/>
      <c r="C522" s="24" t="s">
        <v>248</v>
      </c>
      <c r="J522" s="4" t="s">
        <v>2</v>
      </c>
      <c r="K522" s="170">
        <f>(K512+K518)/2</f>
        <v>0.97500000000000009</v>
      </c>
      <c r="L522" s="6"/>
    </row>
    <row r="523" spans="1:12">
      <c r="A523" s="5"/>
      <c r="C523" s="24" t="s">
        <v>255</v>
      </c>
      <c r="J523" s="4" t="s">
        <v>2</v>
      </c>
      <c r="K523" s="171">
        <f>K515-K521</f>
        <v>0.10000000000000009</v>
      </c>
      <c r="L523" s="6"/>
    </row>
    <row r="524" spans="1:12">
      <c r="A524" s="5"/>
      <c r="C524" s="24" t="s">
        <v>256</v>
      </c>
      <c r="J524" s="4" t="s">
        <v>2</v>
      </c>
      <c r="K524" s="172">
        <f>K522/K523</f>
        <v>9.7499999999999929</v>
      </c>
      <c r="L524" s="6"/>
    </row>
    <row r="525" spans="1:12">
      <c r="A525" s="5"/>
      <c r="C525" s="24" t="s">
        <v>124</v>
      </c>
      <c r="J525" s="4" t="s">
        <v>2</v>
      </c>
      <c r="K525" s="173">
        <f>K509*K524</f>
        <v>30050.26677957792</v>
      </c>
      <c r="L525" s="6"/>
    </row>
    <row r="526" spans="1:12">
      <c r="A526" s="5"/>
      <c r="L526" s="6"/>
    </row>
    <row r="527" spans="1:12">
      <c r="A527" s="5"/>
      <c r="L527" s="6"/>
    </row>
    <row r="528" spans="1:12" ht="13.5" thickBot="1">
      <c r="A528" s="15"/>
      <c r="B528" s="16"/>
      <c r="C528" s="16"/>
      <c r="D528" s="16"/>
      <c r="E528" s="16"/>
      <c r="F528" s="16"/>
      <c r="G528" s="16"/>
      <c r="H528" s="16"/>
      <c r="I528" s="16"/>
      <c r="J528" s="16"/>
      <c r="K528" s="16"/>
      <c r="L528" s="18"/>
    </row>
    <row r="529" spans="1:12">
      <c r="A529" s="1"/>
      <c r="B529" s="2"/>
      <c r="C529" s="2"/>
      <c r="D529" s="2"/>
      <c r="E529" s="2"/>
      <c r="F529" s="2"/>
      <c r="G529" s="2"/>
      <c r="H529" s="2"/>
      <c r="I529" s="2"/>
      <c r="J529" s="2"/>
      <c r="K529" s="2"/>
      <c r="L529" s="3">
        <v>11</v>
      </c>
    </row>
    <row r="530" spans="1:12">
      <c r="A530" s="5"/>
      <c r="C530" s="20" t="s">
        <v>148</v>
      </c>
      <c r="L530" s="6"/>
    </row>
    <row r="531" spans="1:12">
      <c r="A531" s="5"/>
      <c r="C531" s="20"/>
      <c r="L531" s="6"/>
    </row>
    <row r="532" spans="1:12">
      <c r="A532" s="5"/>
      <c r="C532" s="20"/>
      <c r="L532" s="6"/>
    </row>
    <row r="533" spans="1:12">
      <c r="A533" s="5"/>
      <c r="C533" s="20"/>
      <c r="L533" s="6"/>
    </row>
    <row r="534" spans="1:12">
      <c r="A534" s="5"/>
      <c r="C534" s="20"/>
      <c r="L534" s="6"/>
    </row>
    <row r="535" spans="1:12">
      <c r="A535" s="5"/>
      <c r="C535" s="20"/>
      <c r="L535" s="6"/>
    </row>
    <row r="536" spans="1:12">
      <c r="A536" s="5"/>
      <c r="C536" s="20"/>
      <c r="L536" s="6"/>
    </row>
    <row r="537" spans="1:12">
      <c r="A537" s="5"/>
      <c r="C537" s="20"/>
      <c r="L537" s="6"/>
    </row>
    <row r="538" spans="1:12">
      <c r="A538" s="5"/>
      <c r="C538" s="20"/>
      <c r="L538" s="6"/>
    </row>
    <row r="539" spans="1:12">
      <c r="A539" s="5"/>
      <c r="C539" s="20"/>
      <c r="L539" s="6"/>
    </row>
    <row r="540" spans="1:12">
      <c r="A540" s="5"/>
      <c r="C540" s="20"/>
      <c r="L540" s="6"/>
    </row>
    <row r="541" spans="1:12">
      <c r="A541" s="5"/>
      <c r="C541" s="20"/>
      <c r="L541" s="6"/>
    </row>
    <row r="542" spans="1:12">
      <c r="A542" s="5"/>
      <c r="C542" s="20"/>
      <c r="L542" s="6"/>
    </row>
    <row r="543" spans="1:12">
      <c r="A543" s="5"/>
      <c r="C543" s="20"/>
      <c r="L543" s="6"/>
    </row>
    <row r="544" spans="1:12">
      <c r="A544" s="5"/>
      <c r="C544" s="20"/>
      <c r="L544" s="6"/>
    </row>
    <row r="545" spans="1:12">
      <c r="A545" s="5"/>
      <c r="C545" s="174" t="s">
        <v>353</v>
      </c>
      <c r="L545" s="6"/>
    </row>
    <row r="546" spans="1:12">
      <c r="A546" s="5"/>
      <c r="L546" s="6"/>
    </row>
    <row r="547" spans="1:12">
      <c r="A547" s="5"/>
      <c r="L547" s="6"/>
    </row>
    <row r="548" spans="1:12">
      <c r="A548" s="5"/>
      <c r="F548" s="166" t="s">
        <v>234</v>
      </c>
      <c r="L548" s="6"/>
    </row>
    <row r="549" spans="1:12">
      <c r="A549" s="5"/>
      <c r="L549" s="6"/>
    </row>
    <row r="550" spans="1:12">
      <c r="A550" s="5"/>
      <c r="L550" s="6"/>
    </row>
    <row r="551" spans="1:12">
      <c r="A551" s="5"/>
      <c r="C551" s="4" t="s">
        <v>121</v>
      </c>
      <c r="J551" s="4" t="s">
        <v>2</v>
      </c>
      <c r="K551" s="21">
        <v>76.2</v>
      </c>
      <c r="L551" s="6"/>
    </row>
    <row r="552" spans="1:12">
      <c r="A552" s="5"/>
      <c r="C552" s="4" t="s">
        <v>147</v>
      </c>
      <c r="J552" s="4" t="s">
        <v>2</v>
      </c>
      <c r="K552" s="175">
        <v>0.95299999999999996</v>
      </c>
      <c r="L552" s="6"/>
    </row>
    <row r="553" spans="1:12">
      <c r="A553" s="5"/>
      <c r="B553" s="32"/>
      <c r="C553" s="4" t="s">
        <v>130</v>
      </c>
      <c r="I553" s="32"/>
      <c r="J553" s="4" t="s">
        <v>2</v>
      </c>
      <c r="K553" s="167">
        <v>60.96</v>
      </c>
      <c r="L553" s="6"/>
    </row>
    <row r="554" spans="1:12">
      <c r="A554" s="5"/>
      <c r="C554" s="4" t="s">
        <v>266</v>
      </c>
      <c r="J554" s="4" t="s">
        <v>2</v>
      </c>
      <c r="K554" s="176">
        <f>LOOKUP(K551,D564:D581,J564:J581)</f>
        <v>6.66</v>
      </c>
      <c r="L554" s="6"/>
    </row>
    <row r="555" spans="1:12">
      <c r="A555" s="5"/>
      <c r="C555" s="4" t="s">
        <v>131</v>
      </c>
      <c r="J555" s="4" t="s">
        <v>2</v>
      </c>
      <c r="K555" s="177">
        <f>K553*K554*0.000001</f>
        <v>4.0599359999999999E-4</v>
      </c>
      <c r="L555" s="6"/>
    </row>
    <row r="556" spans="1:12">
      <c r="A556" s="5"/>
      <c r="C556" s="24" t="s">
        <v>257</v>
      </c>
      <c r="J556" s="24" t="s">
        <v>2</v>
      </c>
      <c r="K556" s="178">
        <v>1.7000000000000001E-4</v>
      </c>
      <c r="L556" s="6"/>
    </row>
    <row r="557" spans="1:12">
      <c r="A557" s="5"/>
      <c r="C557" s="24" t="s">
        <v>258</v>
      </c>
      <c r="J557" s="24" t="s">
        <v>2</v>
      </c>
      <c r="K557" s="171">
        <f>K556/K555</f>
        <v>0.4187258124265999</v>
      </c>
      <c r="L557" s="6"/>
    </row>
    <row r="558" spans="1:12">
      <c r="A558" s="5"/>
      <c r="C558" s="24"/>
      <c r="J558" s="24"/>
      <c r="K558" s="179"/>
      <c r="L558" s="6"/>
    </row>
    <row r="559" spans="1:12">
      <c r="A559" s="5"/>
      <c r="C559" s="24"/>
      <c r="J559" s="24"/>
      <c r="K559" s="179"/>
      <c r="L559" s="6"/>
    </row>
    <row r="560" spans="1:12">
      <c r="A560" s="5"/>
      <c r="L560" s="6"/>
    </row>
    <row r="561" spans="1:12" ht="13.5" thickBot="1">
      <c r="A561" s="5"/>
      <c r="D561" s="82" t="s">
        <v>355</v>
      </c>
      <c r="L561" s="6"/>
    </row>
    <row r="562" spans="1:12" ht="13.5" thickTop="1">
      <c r="A562" s="5"/>
      <c r="B562" s="180" t="s">
        <v>132</v>
      </c>
      <c r="C562" s="322" t="s">
        <v>134</v>
      </c>
      <c r="D562" s="322"/>
      <c r="E562" s="301" t="s">
        <v>136</v>
      </c>
      <c r="F562" s="301"/>
      <c r="G562" s="301" t="s">
        <v>138</v>
      </c>
      <c r="H562" s="301"/>
      <c r="I562" s="301" t="s">
        <v>141</v>
      </c>
      <c r="J562" s="301"/>
      <c r="K562" s="302"/>
      <c r="L562" s="6"/>
    </row>
    <row r="563" spans="1:12">
      <c r="A563" s="5"/>
      <c r="B563" s="181" t="s">
        <v>133</v>
      </c>
      <c r="C563" s="142" t="s">
        <v>133</v>
      </c>
      <c r="D563" s="143" t="s">
        <v>135</v>
      </c>
      <c r="E563" s="142" t="s">
        <v>137</v>
      </c>
      <c r="F563" s="142" t="s">
        <v>135</v>
      </c>
      <c r="G563" s="142" t="s">
        <v>139</v>
      </c>
      <c r="H563" s="142" t="s">
        <v>140</v>
      </c>
      <c r="I563" s="143" t="s">
        <v>142</v>
      </c>
      <c r="J563" s="309" t="s">
        <v>143</v>
      </c>
      <c r="K563" s="317"/>
      <c r="L563" s="6"/>
    </row>
    <row r="564" spans="1:12">
      <c r="A564" s="5"/>
      <c r="B564" s="182">
        <v>2</v>
      </c>
      <c r="C564" s="145">
        <v>2.35</v>
      </c>
      <c r="D564" s="183">
        <f>C564/2.54</f>
        <v>0.92519685039370081</v>
      </c>
      <c r="E564" s="183">
        <v>0.154</v>
      </c>
      <c r="F564" s="183">
        <f>E564/2.54</f>
        <v>6.0629921259842519E-2</v>
      </c>
      <c r="G564" s="147">
        <v>3.65</v>
      </c>
      <c r="H564" s="147">
        <v>5.43</v>
      </c>
      <c r="I564" s="147">
        <v>76.2</v>
      </c>
      <c r="J564" s="258">
        <v>256.83999999999997</v>
      </c>
      <c r="K564" s="313"/>
      <c r="L564" s="6"/>
    </row>
    <row r="565" spans="1:12">
      <c r="A565" s="5"/>
      <c r="B565" s="182">
        <v>4</v>
      </c>
      <c r="C565" s="145">
        <v>4.5</v>
      </c>
      <c r="D565" s="183">
        <f t="shared" ref="D565:D579" si="0">C565/2.54</f>
        <v>1.7716535433070866</v>
      </c>
      <c r="E565" s="183">
        <v>0.23699999999999999</v>
      </c>
      <c r="F565" s="183">
        <f t="shared" ref="F565:F580" si="1">E565/2.54</f>
        <v>9.3307086614173224E-2</v>
      </c>
      <c r="G565" s="147">
        <v>10.8</v>
      </c>
      <c r="H565" s="147">
        <v>16.07</v>
      </c>
      <c r="I565" s="147">
        <v>26.8</v>
      </c>
      <c r="J565" s="258">
        <v>87.93</v>
      </c>
      <c r="K565" s="313"/>
      <c r="L565" s="6"/>
    </row>
    <row r="566" spans="1:12">
      <c r="A566" s="5"/>
      <c r="B566" s="182">
        <v>6</v>
      </c>
      <c r="C566" s="145">
        <v>6.62</v>
      </c>
      <c r="D566" s="183">
        <f t="shared" si="0"/>
        <v>2.606299212598425</v>
      </c>
      <c r="E566" s="183">
        <v>0.28000000000000003</v>
      </c>
      <c r="F566" s="183">
        <f t="shared" si="1"/>
        <v>0.11023622047244096</v>
      </c>
      <c r="G566" s="147">
        <v>16</v>
      </c>
      <c r="H566" s="147">
        <v>28.28</v>
      </c>
      <c r="I566" s="147">
        <v>15.2</v>
      </c>
      <c r="J566" s="258">
        <v>46.87</v>
      </c>
      <c r="K566" s="313"/>
      <c r="L566" s="6"/>
    </row>
    <row r="567" spans="1:12">
      <c r="A567" s="5"/>
      <c r="B567" s="182">
        <v>8</v>
      </c>
      <c r="C567" s="147">
        <v>8.6199999999999992</v>
      </c>
      <c r="D567" s="183">
        <f t="shared" si="0"/>
        <v>3.3937007874015745</v>
      </c>
      <c r="E567" s="184">
        <v>0.32200000000000001</v>
      </c>
      <c r="F567" s="183">
        <f t="shared" si="1"/>
        <v>0.12677165354330708</v>
      </c>
      <c r="G567" s="147">
        <v>28.6</v>
      </c>
      <c r="H567" s="147">
        <v>42.56</v>
      </c>
      <c r="I567" s="147">
        <v>10.1</v>
      </c>
      <c r="J567" s="258">
        <v>33.14</v>
      </c>
      <c r="K567" s="313"/>
      <c r="L567" s="6"/>
    </row>
    <row r="568" spans="1:12">
      <c r="A568" s="5"/>
      <c r="B568" s="182">
        <v>10</v>
      </c>
      <c r="C568" s="147">
        <v>10.75</v>
      </c>
      <c r="D568" s="183">
        <f t="shared" si="0"/>
        <v>4.2322834645669287</v>
      </c>
      <c r="E568" s="184">
        <v>0.36499999999999999</v>
      </c>
      <c r="F568" s="183">
        <f t="shared" si="1"/>
        <v>0.1437007874015748</v>
      </c>
      <c r="G568" s="147">
        <v>40.5</v>
      </c>
      <c r="H568" s="147">
        <v>60.27</v>
      </c>
      <c r="I568" s="147">
        <v>7.13</v>
      </c>
      <c r="J568" s="258">
        <v>23.39</v>
      </c>
      <c r="K568" s="313"/>
      <c r="L568" s="6"/>
    </row>
    <row r="569" spans="1:12">
      <c r="A569" s="5"/>
      <c r="B569" s="182">
        <v>12</v>
      </c>
      <c r="C569" s="147">
        <v>12.75</v>
      </c>
      <c r="D569" s="183">
        <f t="shared" si="0"/>
        <v>5.0196850393700787</v>
      </c>
      <c r="E569" s="184">
        <v>0.375</v>
      </c>
      <c r="F569" s="183">
        <f t="shared" si="1"/>
        <v>0.14763779527559054</v>
      </c>
      <c r="G569" s="147">
        <v>46.6</v>
      </c>
      <c r="H569" s="147">
        <v>73.81</v>
      </c>
      <c r="I569" s="147">
        <v>5.82</v>
      </c>
      <c r="J569" s="258">
        <v>16.09</v>
      </c>
      <c r="K569" s="313"/>
      <c r="L569" s="6"/>
    </row>
    <row r="570" spans="1:12">
      <c r="A570" s="5"/>
      <c r="B570" s="182">
        <v>14</v>
      </c>
      <c r="C570" s="147">
        <v>14</v>
      </c>
      <c r="D570" s="183">
        <f t="shared" si="0"/>
        <v>5.5118110236220472</v>
      </c>
      <c r="E570" s="184">
        <v>0.375</v>
      </c>
      <c r="F570" s="183">
        <f t="shared" si="1"/>
        <v>0.14763779527559054</v>
      </c>
      <c r="G570" s="147">
        <v>54.6</v>
      </c>
      <c r="H570" s="147">
        <v>81.260000000000005</v>
      </c>
      <c r="I570" s="147">
        <v>5.29</v>
      </c>
      <c r="J570" s="258">
        <v>17.36</v>
      </c>
      <c r="K570" s="313"/>
      <c r="L570" s="6"/>
    </row>
    <row r="571" spans="1:12">
      <c r="A571" s="5"/>
      <c r="B571" s="182">
        <v>16</v>
      </c>
      <c r="C571" s="147">
        <v>16</v>
      </c>
      <c r="D571" s="183">
        <f t="shared" si="0"/>
        <v>6.2992125984251963</v>
      </c>
      <c r="E571" s="184">
        <v>0.375</v>
      </c>
      <c r="F571" s="183">
        <f t="shared" si="1"/>
        <v>0.14763779527559054</v>
      </c>
      <c r="G571" s="147">
        <v>62.6</v>
      </c>
      <c r="H571" s="147">
        <v>93.16</v>
      </c>
      <c r="I571" s="147">
        <v>4.6100000000000003</v>
      </c>
      <c r="J571" s="258">
        <v>15.12</v>
      </c>
      <c r="K571" s="313"/>
      <c r="L571" s="6"/>
    </row>
    <row r="572" spans="1:12">
      <c r="A572" s="5"/>
      <c r="B572" s="182">
        <v>18</v>
      </c>
      <c r="C572" s="147">
        <v>18</v>
      </c>
      <c r="D572" s="183">
        <f t="shared" si="0"/>
        <v>7.0866141732283463</v>
      </c>
      <c r="E572" s="184">
        <v>0.375</v>
      </c>
      <c r="F572" s="183">
        <f t="shared" si="1"/>
        <v>0.14763779527559054</v>
      </c>
      <c r="G572" s="147">
        <v>70.599999999999994</v>
      </c>
      <c r="H572" s="147">
        <v>105.07</v>
      </c>
      <c r="I572" s="147">
        <v>4.09</v>
      </c>
      <c r="J572" s="258">
        <v>13.42</v>
      </c>
      <c r="K572" s="313"/>
      <c r="L572" s="6"/>
    </row>
    <row r="573" spans="1:12">
      <c r="A573" s="5"/>
      <c r="B573" s="182">
        <v>20</v>
      </c>
      <c r="C573" s="147">
        <v>20</v>
      </c>
      <c r="D573" s="183">
        <f t="shared" si="0"/>
        <v>7.8740157480314963</v>
      </c>
      <c r="E573" s="184">
        <v>0.375</v>
      </c>
      <c r="F573" s="183">
        <f t="shared" si="1"/>
        <v>0.14763779527559054</v>
      </c>
      <c r="G573" s="147">
        <v>78.599999999999994</v>
      </c>
      <c r="H573" s="147">
        <v>116.97</v>
      </c>
      <c r="I573" s="147">
        <v>3.68</v>
      </c>
      <c r="J573" s="258">
        <v>12.07</v>
      </c>
      <c r="K573" s="313"/>
      <c r="L573" s="6"/>
    </row>
    <row r="574" spans="1:12">
      <c r="A574" s="5"/>
      <c r="B574" s="182">
        <v>22</v>
      </c>
      <c r="C574" s="147">
        <v>22</v>
      </c>
      <c r="D574" s="183">
        <f t="shared" si="0"/>
        <v>8.6614173228346463</v>
      </c>
      <c r="E574" s="184">
        <v>0.375</v>
      </c>
      <c r="F574" s="183">
        <f t="shared" si="1"/>
        <v>0.14763779527559054</v>
      </c>
      <c r="G574" s="147">
        <v>86.6</v>
      </c>
      <c r="H574" s="147">
        <v>128.88</v>
      </c>
      <c r="I574" s="147">
        <v>3.34</v>
      </c>
      <c r="J574" s="258">
        <v>10.96</v>
      </c>
      <c r="K574" s="313"/>
      <c r="L574" s="6"/>
    </row>
    <row r="575" spans="1:12">
      <c r="A575" s="5"/>
      <c r="B575" s="182">
        <v>24</v>
      </c>
      <c r="C575" s="147">
        <v>24</v>
      </c>
      <c r="D575" s="183">
        <f t="shared" si="0"/>
        <v>9.4488188976377945</v>
      </c>
      <c r="E575" s="184">
        <v>0.375</v>
      </c>
      <c r="F575" s="183">
        <f t="shared" si="1"/>
        <v>0.14763779527559054</v>
      </c>
      <c r="G575" s="147">
        <v>94.6</v>
      </c>
      <c r="H575" s="147">
        <v>140.78</v>
      </c>
      <c r="I575" s="147">
        <v>3.06</v>
      </c>
      <c r="J575" s="258">
        <v>10.039999999999999</v>
      </c>
      <c r="K575" s="313"/>
      <c r="L575" s="6"/>
    </row>
    <row r="576" spans="1:12">
      <c r="A576" s="5"/>
      <c r="B576" s="182">
        <v>26</v>
      </c>
      <c r="C576" s="147">
        <v>26</v>
      </c>
      <c r="D576" s="183">
        <f t="shared" si="0"/>
        <v>10.236220472440944</v>
      </c>
      <c r="E576" s="184">
        <v>0.375</v>
      </c>
      <c r="F576" s="183">
        <f t="shared" si="1"/>
        <v>0.14763779527559054</v>
      </c>
      <c r="G576" s="147">
        <v>102.6</v>
      </c>
      <c r="H576" s="147">
        <v>152.69</v>
      </c>
      <c r="I576" s="147">
        <v>2.82</v>
      </c>
      <c r="J576" s="258">
        <v>6.25</v>
      </c>
      <c r="K576" s="313"/>
      <c r="L576" s="6"/>
    </row>
    <row r="577" spans="1:12">
      <c r="A577" s="5"/>
      <c r="B577" s="182">
        <v>28</v>
      </c>
      <c r="C577" s="147">
        <v>28</v>
      </c>
      <c r="D577" s="183">
        <f t="shared" si="0"/>
        <v>11.023622047244094</v>
      </c>
      <c r="E577" s="184">
        <v>0.375</v>
      </c>
      <c r="F577" s="183">
        <f t="shared" si="1"/>
        <v>0.14763779527559054</v>
      </c>
      <c r="G577" s="147">
        <v>110.6</v>
      </c>
      <c r="H577" s="147">
        <v>164.59</v>
      </c>
      <c r="I577" s="147">
        <v>2.62</v>
      </c>
      <c r="J577" s="258">
        <v>8.6</v>
      </c>
      <c r="K577" s="313"/>
      <c r="L577" s="6"/>
    </row>
    <row r="578" spans="1:12">
      <c r="A578" s="5"/>
      <c r="B578" s="182">
        <v>30</v>
      </c>
      <c r="C578" s="147">
        <v>30</v>
      </c>
      <c r="D578" s="183">
        <f t="shared" si="0"/>
        <v>11.811023622047244</v>
      </c>
      <c r="E578" s="184">
        <v>0.375</v>
      </c>
      <c r="F578" s="183">
        <f t="shared" si="1"/>
        <v>0.14763779527559054</v>
      </c>
      <c r="G578" s="147">
        <v>118.7</v>
      </c>
      <c r="H578" s="147">
        <v>176.65</v>
      </c>
      <c r="I578" s="147">
        <v>2.44</v>
      </c>
      <c r="J578" s="258">
        <v>8.01</v>
      </c>
      <c r="K578" s="313"/>
      <c r="L578" s="6"/>
    </row>
    <row r="579" spans="1:12">
      <c r="A579" s="5"/>
      <c r="B579" s="182">
        <v>32</v>
      </c>
      <c r="C579" s="147">
        <v>32</v>
      </c>
      <c r="D579" s="183">
        <f t="shared" si="0"/>
        <v>12.598425196850393</v>
      </c>
      <c r="E579" s="184">
        <v>0.375</v>
      </c>
      <c r="F579" s="183">
        <f t="shared" si="1"/>
        <v>0.14763779527559054</v>
      </c>
      <c r="G579" s="147">
        <v>126.6</v>
      </c>
      <c r="H579" s="147">
        <v>188.41</v>
      </c>
      <c r="I579" s="147">
        <v>2.2799999999999998</v>
      </c>
      <c r="J579" s="258">
        <v>7.48</v>
      </c>
      <c r="K579" s="313"/>
      <c r="L579" s="6"/>
    </row>
    <row r="580" spans="1:12">
      <c r="A580" s="5"/>
      <c r="B580" s="182">
        <v>34</v>
      </c>
      <c r="C580" s="147">
        <v>34</v>
      </c>
      <c r="D580" s="183">
        <f>C580/2.54</f>
        <v>13.385826771653543</v>
      </c>
      <c r="E580" s="184">
        <v>0.375</v>
      </c>
      <c r="F580" s="183">
        <f t="shared" si="1"/>
        <v>0.14763779527559054</v>
      </c>
      <c r="G580" s="147">
        <v>134.6</v>
      </c>
      <c r="H580" s="147">
        <v>200.31</v>
      </c>
      <c r="I580" s="147">
        <v>2.15</v>
      </c>
      <c r="J580" s="258">
        <v>7.05</v>
      </c>
      <c r="K580" s="313"/>
      <c r="L580" s="6"/>
    </row>
    <row r="581" spans="1:12" ht="13.5" thickBot="1">
      <c r="A581" s="5"/>
      <c r="B581" s="185">
        <v>36</v>
      </c>
      <c r="C581" s="149">
        <v>36</v>
      </c>
      <c r="D581" s="186">
        <f>C581/2.54</f>
        <v>14.173228346456693</v>
      </c>
      <c r="E581" s="186">
        <v>0.375</v>
      </c>
      <c r="F581" s="187">
        <f>E581/2.54</f>
        <v>0.14763779527559054</v>
      </c>
      <c r="G581" s="149">
        <v>142.6</v>
      </c>
      <c r="H581" s="149">
        <v>212.22</v>
      </c>
      <c r="I581" s="149">
        <v>2.0299999999999998</v>
      </c>
      <c r="J581" s="326">
        <v>6.66</v>
      </c>
      <c r="K581" s="327"/>
      <c r="L581" s="6"/>
    </row>
    <row r="582" spans="1:12" ht="13.5" thickTop="1">
      <c r="A582" s="5"/>
      <c r="C582" s="4" t="s">
        <v>144</v>
      </c>
      <c r="L582" s="6"/>
    </row>
    <row r="583" spans="1:12">
      <c r="A583" s="5"/>
      <c r="C583" s="4" t="s">
        <v>145</v>
      </c>
      <c r="L583" s="6"/>
    </row>
    <row r="584" spans="1:12">
      <c r="A584" s="5"/>
      <c r="C584" s="4" t="s">
        <v>146</v>
      </c>
      <c r="L584" s="6"/>
    </row>
    <row r="585" spans="1:12">
      <c r="A585" s="5"/>
      <c r="L585" s="6"/>
    </row>
    <row r="586" spans="1:12">
      <c r="A586" s="5"/>
      <c r="L586" s="6"/>
    </row>
    <row r="587" spans="1:12">
      <c r="A587" s="5"/>
      <c r="L587" s="6"/>
    </row>
    <row r="588" spans="1:12" ht="13.5" thickBot="1">
      <c r="A588" s="15"/>
      <c r="B588" s="16"/>
      <c r="C588" s="16"/>
      <c r="D588" s="16"/>
      <c r="E588" s="16"/>
      <c r="F588" s="16"/>
      <c r="G588" s="16"/>
      <c r="H588" s="16"/>
      <c r="I588" s="16"/>
      <c r="J588" s="16"/>
      <c r="K588" s="16"/>
      <c r="L588" s="18"/>
    </row>
    <row r="589" spans="1:12">
      <c r="A589" s="1"/>
      <c r="B589" s="2"/>
      <c r="C589" s="2"/>
      <c r="D589" s="2"/>
      <c r="E589" s="2"/>
      <c r="F589" s="2"/>
      <c r="G589" s="2"/>
      <c r="H589" s="2"/>
      <c r="I589" s="2"/>
      <c r="J589" s="2"/>
      <c r="K589" s="2"/>
      <c r="L589" s="3">
        <v>12</v>
      </c>
    </row>
    <row r="590" spans="1:12">
      <c r="A590" s="5"/>
      <c r="C590" s="20" t="s">
        <v>149</v>
      </c>
      <c r="J590" s="24"/>
      <c r="K590" s="179"/>
      <c r="L590" s="6"/>
    </row>
    <row r="591" spans="1:12">
      <c r="A591" s="5"/>
      <c r="C591" s="20"/>
      <c r="J591" s="24"/>
      <c r="K591" s="179"/>
      <c r="L591" s="6"/>
    </row>
    <row r="592" spans="1:12">
      <c r="A592" s="5"/>
      <c r="C592" s="20"/>
      <c r="J592" s="24"/>
      <c r="K592" s="179"/>
      <c r="L592" s="6"/>
    </row>
    <row r="593" spans="1:12">
      <c r="A593" s="5"/>
      <c r="C593" s="20"/>
      <c r="J593" s="24"/>
      <c r="K593" s="179"/>
      <c r="L593" s="6"/>
    </row>
    <row r="594" spans="1:12">
      <c r="A594" s="5"/>
      <c r="C594" s="20"/>
      <c r="J594" s="24"/>
      <c r="K594" s="179"/>
      <c r="L594" s="6"/>
    </row>
    <row r="595" spans="1:12">
      <c r="A595" s="5"/>
      <c r="C595" s="20"/>
      <c r="J595" s="24"/>
      <c r="K595" s="179"/>
      <c r="L595" s="6"/>
    </row>
    <row r="596" spans="1:12">
      <c r="A596" s="5"/>
      <c r="C596" s="20"/>
      <c r="J596" s="24"/>
      <c r="K596" s="179"/>
      <c r="L596" s="6"/>
    </row>
    <row r="597" spans="1:12">
      <c r="A597" s="5"/>
      <c r="C597" s="20"/>
      <c r="J597" s="24"/>
      <c r="K597" s="179"/>
      <c r="L597" s="6"/>
    </row>
    <row r="598" spans="1:12">
      <c r="A598" s="5"/>
      <c r="C598" s="20"/>
      <c r="J598" s="24"/>
      <c r="K598" s="179"/>
      <c r="L598" s="6"/>
    </row>
    <row r="599" spans="1:12">
      <c r="A599" s="5"/>
      <c r="C599" s="20"/>
      <c r="J599" s="24"/>
      <c r="K599" s="179"/>
      <c r="L599" s="6"/>
    </row>
    <row r="600" spans="1:12">
      <c r="A600" s="5"/>
      <c r="C600" s="20"/>
      <c r="J600" s="24"/>
      <c r="K600" s="179"/>
      <c r="L600" s="6"/>
    </row>
    <row r="601" spans="1:12">
      <c r="A601" s="5"/>
      <c r="C601" s="20"/>
      <c r="J601" s="24"/>
      <c r="K601" s="179"/>
      <c r="L601" s="6"/>
    </row>
    <row r="602" spans="1:12">
      <c r="A602" s="5"/>
      <c r="C602" s="20"/>
      <c r="J602" s="24"/>
      <c r="K602" s="179"/>
      <c r="L602" s="6"/>
    </row>
    <row r="603" spans="1:12">
      <c r="A603" s="5"/>
      <c r="C603" s="20"/>
      <c r="J603" s="24"/>
      <c r="K603" s="179"/>
      <c r="L603" s="6"/>
    </row>
    <row r="604" spans="1:12">
      <c r="A604" s="5"/>
      <c r="C604" s="20"/>
      <c r="J604" s="24"/>
      <c r="K604" s="179"/>
      <c r="L604" s="6"/>
    </row>
    <row r="605" spans="1:12">
      <c r="A605" s="5"/>
      <c r="C605" s="20"/>
      <c r="J605" s="24"/>
      <c r="K605" s="179"/>
      <c r="L605" s="6"/>
    </row>
    <row r="606" spans="1:12">
      <c r="A606" s="5"/>
      <c r="C606" s="20"/>
      <c r="J606" s="24"/>
      <c r="K606" s="179"/>
      <c r="L606" s="6"/>
    </row>
    <row r="607" spans="1:12">
      <c r="A607" s="5"/>
      <c r="C607" s="20"/>
      <c r="J607" s="24"/>
      <c r="K607" s="179"/>
      <c r="L607" s="6"/>
    </row>
    <row r="608" spans="1:12">
      <c r="A608" s="5"/>
      <c r="C608" s="20"/>
      <c r="J608" s="24"/>
      <c r="K608" s="179"/>
      <c r="L608" s="6"/>
    </row>
    <row r="609" spans="1:12">
      <c r="A609" s="5"/>
      <c r="C609" s="188" t="s">
        <v>354</v>
      </c>
      <c r="J609" s="24"/>
      <c r="K609" s="179"/>
      <c r="L609" s="6"/>
    </row>
    <row r="610" spans="1:12">
      <c r="A610" s="5"/>
      <c r="C610" s="20"/>
      <c r="J610" s="24"/>
      <c r="K610" s="179"/>
      <c r="L610" s="6"/>
    </row>
    <row r="611" spans="1:12">
      <c r="A611" s="5"/>
      <c r="C611" s="20"/>
      <c r="F611" s="189" t="s">
        <v>234</v>
      </c>
      <c r="J611" s="24"/>
      <c r="K611" s="179"/>
      <c r="L611" s="6"/>
    </row>
    <row r="612" spans="1:12">
      <c r="A612" s="5"/>
      <c r="C612" s="20"/>
      <c r="J612" s="24"/>
      <c r="K612" s="179"/>
      <c r="L612" s="6"/>
    </row>
    <row r="613" spans="1:12">
      <c r="A613" s="5"/>
      <c r="C613" s="20"/>
      <c r="J613" s="24"/>
      <c r="K613" s="179"/>
      <c r="L613" s="6"/>
    </row>
    <row r="614" spans="1:12">
      <c r="A614" s="5"/>
      <c r="C614" s="24"/>
      <c r="J614" s="24"/>
      <c r="K614" s="179"/>
      <c r="L614" s="6"/>
    </row>
    <row r="615" spans="1:12">
      <c r="A615" s="5"/>
      <c r="C615" s="24" t="s">
        <v>259</v>
      </c>
      <c r="J615" s="24" t="s">
        <v>2</v>
      </c>
      <c r="K615" s="178">
        <v>5.0800000000000003E-3</v>
      </c>
      <c r="L615" s="6"/>
    </row>
    <row r="616" spans="1:12">
      <c r="A616" s="5"/>
      <c r="C616" s="24" t="s">
        <v>260</v>
      </c>
      <c r="J616" s="24" t="s">
        <v>2</v>
      </c>
      <c r="K616" s="178">
        <v>1.7000000000000001E-4</v>
      </c>
      <c r="L616" s="6"/>
    </row>
    <row r="617" spans="1:12">
      <c r="A617" s="5"/>
      <c r="C617" s="24" t="s">
        <v>261</v>
      </c>
      <c r="J617" s="24" t="s">
        <v>2</v>
      </c>
      <c r="K617" s="8">
        <v>10</v>
      </c>
      <c r="L617" s="6"/>
    </row>
    <row r="618" spans="1:12">
      <c r="A618" s="5"/>
      <c r="C618" s="24" t="s">
        <v>265</v>
      </c>
      <c r="J618" s="24" t="s">
        <v>2</v>
      </c>
      <c r="K618" s="190">
        <f>0.001*K617/(K615-K616)</f>
        <v>2.0366598778004072</v>
      </c>
      <c r="L618" s="6"/>
    </row>
    <row r="619" spans="1:12">
      <c r="A619" s="5"/>
      <c r="C619" s="24" t="s">
        <v>257</v>
      </c>
      <c r="J619" s="24"/>
      <c r="K619" s="178">
        <v>1.7000000000000001E-4</v>
      </c>
      <c r="L619" s="6"/>
    </row>
    <row r="620" spans="1:12">
      <c r="A620" s="5"/>
      <c r="C620" s="24" t="s">
        <v>258</v>
      </c>
      <c r="J620" s="24" t="s">
        <v>2</v>
      </c>
      <c r="K620" s="171">
        <f>K618*1000*K619</f>
        <v>0.34623217922606925</v>
      </c>
      <c r="L620" s="6"/>
    </row>
    <row r="621" spans="1:12">
      <c r="A621" s="5"/>
      <c r="C621" s="24"/>
      <c r="J621" s="24"/>
      <c r="K621" s="179"/>
      <c r="L621" s="6"/>
    </row>
    <row r="622" spans="1:12" ht="13.5" thickBot="1">
      <c r="A622" s="15"/>
      <c r="B622" s="16"/>
      <c r="C622" s="164"/>
      <c r="D622" s="16"/>
      <c r="E622" s="16"/>
      <c r="F622" s="16"/>
      <c r="G622" s="16"/>
      <c r="H622" s="16"/>
      <c r="I622" s="16"/>
      <c r="J622" s="164"/>
      <c r="K622" s="191"/>
      <c r="L622" s="18"/>
    </row>
    <row r="623" spans="1:12">
      <c r="A623" s="1"/>
      <c r="B623" s="2"/>
      <c r="C623" s="192"/>
      <c r="D623" s="2"/>
      <c r="E623" s="2"/>
      <c r="F623" s="2"/>
      <c r="G623" s="2"/>
      <c r="H623" s="2"/>
      <c r="I623" s="2"/>
      <c r="J623" s="192"/>
      <c r="K623" s="193"/>
      <c r="L623" s="3">
        <v>13</v>
      </c>
    </row>
    <row r="624" spans="1:12">
      <c r="A624" s="5"/>
      <c r="C624" s="20" t="s">
        <v>125</v>
      </c>
      <c r="L624" s="6"/>
    </row>
    <row r="625" spans="1:12">
      <c r="A625" s="5"/>
      <c r="L625" s="6"/>
    </row>
    <row r="626" spans="1:12">
      <c r="A626" s="5"/>
      <c r="L626" s="6"/>
    </row>
    <row r="627" spans="1:12">
      <c r="A627" s="5"/>
      <c r="E627" s="4" t="s">
        <v>126</v>
      </c>
      <c r="L627" s="6"/>
    </row>
    <row r="628" spans="1:12">
      <c r="A628" s="5"/>
      <c r="L628" s="6"/>
    </row>
    <row r="629" spans="1:12">
      <c r="A629" s="5"/>
      <c r="E629" s="4" t="s">
        <v>129</v>
      </c>
      <c r="L629" s="6"/>
    </row>
    <row r="630" spans="1:12">
      <c r="A630" s="5"/>
      <c r="L630" s="6"/>
    </row>
    <row r="631" spans="1:12">
      <c r="A631" s="5"/>
      <c r="L631" s="6"/>
    </row>
    <row r="632" spans="1:12">
      <c r="A632" s="5"/>
      <c r="C632" s="4" t="s">
        <v>128</v>
      </c>
      <c r="J632" s="4" t="s">
        <v>2</v>
      </c>
      <c r="K632" s="194">
        <v>9.75</v>
      </c>
      <c r="L632" s="6"/>
    </row>
    <row r="633" spans="1:12">
      <c r="A633" s="5"/>
      <c r="C633" s="4" t="s">
        <v>127</v>
      </c>
      <c r="J633" s="4" t="s">
        <v>2</v>
      </c>
      <c r="K633" s="195">
        <f>1/K632</f>
        <v>0.10256410256410256</v>
      </c>
      <c r="L633" s="6"/>
    </row>
    <row r="634" spans="1:12">
      <c r="A634" s="5"/>
      <c r="L634" s="6"/>
    </row>
    <row r="635" spans="1:12">
      <c r="A635" s="5"/>
      <c r="L635" s="6"/>
    </row>
    <row r="636" spans="1:12">
      <c r="A636" s="5"/>
      <c r="C636" s="20" t="s">
        <v>150</v>
      </c>
      <c r="L636" s="6"/>
    </row>
    <row r="637" spans="1:12">
      <c r="A637" s="5"/>
      <c r="C637" s="20"/>
      <c r="L637" s="6"/>
    </row>
    <row r="638" spans="1:12">
      <c r="A638" s="5"/>
      <c r="C638" s="20"/>
      <c r="D638" s="4" t="s">
        <v>348</v>
      </c>
      <c r="L638" s="6"/>
    </row>
    <row r="639" spans="1:12">
      <c r="A639" s="5"/>
      <c r="C639" s="20"/>
      <c r="D639" s="4" t="s">
        <v>268</v>
      </c>
      <c r="L639" s="6"/>
    </row>
    <row r="640" spans="1:12">
      <c r="A640" s="5"/>
      <c r="C640" s="20"/>
      <c r="L640" s="6"/>
    </row>
    <row r="641" spans="1:12">
      <c r="A641" s="5"/>
      <c r="L641" s="6"/>
    </row>
    <row r="642" spans="1:12">
      <c r="A642" s="5"/>
      <c r="L642" s="6"/>
    </row>
    <row r="643" spans="1:12">
      <c r="A643" s="5"/>
      <c r="L643" s="6"/>
    </row>
    <row r="644" spans="1:12">
      <c r="A644" s="5"/>
      <c r="L644" s="6"/>
    </row>
    <row r="645" spans="1:12">
      <c r="A645" s="5"/>
      <c r="L645" s="6"/>
    </row>
    <row r="646" spans="1:12">
      <c r="A646" s="5"/>
      <c r="L646" s="6"/>
    </row>
    <row r="647" spans="1:12">
      <c r="A647" s="5"/>
      <c r="F647" s="174" t="s">
        <v>350</v>
      </c>
      <c r="L647" s="6"/>
    </row>
    <row r="648" spans="1:12">
      <c r="A648" s="5"/>
      <c r="L648" s="6"/>
    </row>
    <row r="649" spans="1:12">
      <c r="A649" s="5"/>
      <c r="C649" s="24" t="s">
        <v>267</v>
      </c>
      <c r="J649" s="24" t="s">
        <v>2</v>
      </c>
      <c r="K649" s="196">
        <v>1000</v>
      </c>
      <c r="L649" s="6"/>
    </row>
    <row r="650" spans="1:12">
      <c r="A650" s="5"/>
      <c r="C650" s="4" t="s">
        <v>128</v>
      </c>
      <c r="J650" s="4" t="s">
        <v>2</v>
      </c>
      <c r="K650" s="194">
        <v>200</v>
      </c>
      <c r="L650" s="6"/>
    </row>
    <row r="651" spans="1:12">
      <c r="A651" s="5"/>
      <c r="C651" s="4" t="s">
        <v>151</v>
      </c>
      <c r="J651" s="4" t="s">
        <v>2</v>
      </c>
      <c r="K651" s="21">
        <v>3048</v>
      </c>
      <c r="L651" s="6"/>
    </row>
    <row r="652" spans="1:12">
      <c r="A652" s="5"/>
      <c r="C652" s="24" t="s">
        <v>152</v>
      </c>
      <c r="J652" s="24" t="s">
        <v>2</v>
      </c>
      <c r="K652" s="197">
        <f>K650*K649/K651</f>
        <v>65.616797900262469</v>
      </c>
      <c r="L652" s="6"/>
    </row>
    <row r="653" spans="1:12">
      <c r="A653" s="5"/>
      <c r="L653" s="6"/>
    </row>
    <row r="654" spans="1:12">
      <c r="A654" s="5"/>
      <c r="L654" s="6"/>
    </row>
    <row r="655" spans="1:12">
      <c r="A655" s="5"/>
      <c r="C655" s="20" t="s">
        <v>356</v>
      </c>
      <c r="L655" s="6"/>
    </row>
    <row r="656" spans="1:12">
      <c r="A656" s="5"/>
      <c r="L656" s="6"/>
    </row>
    <row r="657" spans="1:12">
      <c r="A657" s="5"/>
      <c r="L657" s="6"/>
    </row>
    <row r="658" spans="1:12">
      <c r="A658" s="5"/>
      <c r="L658" s="6"/>
    </row>
    <row r="659" spans="1:12">
      <c r="A659" s="5"/>
      <c r="L659" s="6"/>
    </row>
    <row r="660" spans="1:12">
      <c r="A660" s="5"/>
      <c r="L660" s="6"/>
    </row>
    <row r="661" spans="1:12">
      <c r="A661" s="5"/>
      <c r="L661" s="6"/>
    </row>
    <row r="662" spans="1:12">
      <c r="A662" s="5"/>
      <c r="L662" s="6"/>
    </row>
    <row r="663" spans="1:12">
      <c r="A663" s="5"/>
      <c r="L663" s="6"/>
    </row>
    <row r="664" spans="1:12">
      <c r="A664" s="5"/>
      <c r="L664" s="6"/>
    </row>
    <row r="665" spans="1:12">
      <c r="A665" s="5"/>
      <c r="L665" s="6"/>
    </row>
    <row r="666" spans="1:12">
      <c r="A666" s="5"/>
      <c r="D666" s="174" t="s">
        <v>351</v>
      </c>
      <c r="L666" s="6"/>
    </row>
    <row r="667" spans="1:12">
      <c r="A667" s="5"/>
      <c r="L667" s="6"/>
    </row>
    <row r="668" spans="1:12">
      <c r="A668" s="5"/>
      <c r="L668" s="6"/>
    </row>
    <row r="669" spans="1:12">
      <c r="A669" s="5"/>
      <c r="L669" s="6"/>
    </row>
    <row r="670" spans="1:12">
      <c r="A670" s="5"/>
      <c r="C670" s="4" t="s">
        <v>153</v>
      </c>
      <c r="J670" s="4" t="s">
        <v>2</v>
      </c>
      <c r="K670" s="21">
        <v>4</v>
      </c>
      <c r="L670" s="6"/>
    </row>
    <row r="671" spans="1:12">
      <c r="A671" s="5"/>
      <c r="C671" s="4" t="s">
        <v>154</v>
      </c>
      <c r="J671" s="4" t="s">
        <v>2</v>
      </c>
      <c r="K671" s="9">
        <v>450</v>
      </c>
      <c r="L671" s="6"/>
    </row>
    <row r="672" spans="1:12">
      <c r="A672" s="5"/>
      <c r="C672" s="4" t="s">
        <v>155</v>
      </c>
      <c r="J672" s="4" t="s">
        <v>2</v>
      </c>
      <c r="K672" s="197">
        <f>2*PI()*K670*K671</f>
        <v>11309.733552923255</v>
      </c>
      <c r="L672" s="6"/>
    </row>
    <row r="673" spans="1:12">
      <c r="A673" s="5"/>
      <c r="L673" s="6"/>
    </row>
    <row r="674" spans="1:12" ht="13.5" thickBot="1">
      <c r="A674" s="15"/>
      <c r="B674" s="16"/>
      <c r="C674" s="16"/>
      <c r="D674" s="16"/>
      <c r="E674" s="16"/>
      <c r="F674" s="16"/>
      <c r="G674" s="16"/>
      <c r="H674" s="16"/>
      <c r="I674" s="16"/>
      <c r="J674" s="16"/>
      <c r="K674" s="16"/>
      <c r="L674" s="18"/>
    </row>
    <row r="675" spans="1:12">
      <c r="A675" s="1"/>
      <c r="B675" s="2"/>
      <c r="C675" s="2"/>
      <c r="D675" s="2"/>
      <c r="E675" s="2"/>
      <c r="F675" s="2"/>
      <c r="G675" s="2"/>
      <c r="H675" s="2"/>
      <c r="I675" s="2"/>
      <c r="J675" s="2"/>
      <c r="K675" s="2"/>
      <c r="L675" s="3">
        <v>14</v>
      </c>
    </row>
    <row r="676" spans="1:12">
      <c r="A676" s="5"/>
      <c r="C676" s="20" t="s">
        <v>156</v>
      </c>
      <c r="L676" s="6"/>
    </row>
    <row r="677" spans="1:12">
      <c r="A677" s="5"/>
      <c r="L677" s="6"/>
    </row>
    <row r="678" spans="1:12">
      <c r="A678" s="5"/>
      <c r="L678" s="6"/>
    </row>
    <row r="679" spans="1:12">
      <c r="A679" s="5"/>
      <c r="L679" s="6"/>
    </row>
    <row r="680" spans="1:12">
      <c r="A680" s="5"/>
      <c r="L680" s="6"/>
    </row>
    <row r="681" spans="1:12">
      <c r="A681" s="5"/>
      <c r="L681" s="6"/>
    </row>
    <row r="682" spans="1:12">
      <c r="A682" s="5"/>
      <c r="L682" s="6"/>
    </row>
    <row r="683" spans="1:12">
      <c r="A683" s="5"/>
      <c r="L683" s="6"/>
    </row>
    <row r="684" spans="1:12">
      <c r="A684" s="5"/>
      <c r="L684" s="6"/>
    </row>
    <row r="685" spans="1:12">
      <c r="A685" s="5"/>
      <c r="L685" s="6"/>
    </row>
    <row r="686" spans="1:12">
      <c r="A686" s="5"/>
      <c r="L686" s="6"/>
    </row>
    <row r="687" spans="1:12">
      <c r="A687" s="5"/>
      <c r="L687" s="6"/>
    </row>
    <row r="688" spans="1:12">
      <c r="A688" s="5"/>
      <c r="L688" s="6"/>
    </row>
    <row r="689" spans="1:12">
      <c r="A689" s="5"/>
      <c r="L689" s="6"/>
    </row>
    <row r="690" spans="1:12">
      <c r="A690" s="5"/>
      <c r="C690" s="188" t="s">
        <v>352</v>
      </c>
      <c r="L690" s="6"/>
    </row>
    <row r="691" spans="1:12">
      <c r="A691" s="5"/>
      <c r="E691" s="75" t="s">
        <v>160</v>
      </c>
      <c r="L691" s="6"/>
    </row>
    <row r="692" spans="1:12">
      <c r="A692" s="5"/>
      <c r="L692" s="6"/>
    </row>
    <row r="693" spans="1:12">
      <c r="A693" s="5"/>
      <c r="L693" s="6"/>
    </row>
    <row r="694" spans="1:12">
      <c r="A694" s="5"/>
      <c r="L694" s="6"/>
    </row>
    <row r="695" spans="1:12">
      <c r="A695" s="5"/>
      <c r="L695" s="6"/>
    </row>
    <row r="696" spans="1:12">
      <c r="A696" s="5"/>
      <c r="L696" s="6"/>
    </row>
    <row r="697" spans="1:12">
      <c r="A697" s="5"/>
      <c r="L697" s="6"/>
    </row>
    <row r="698" spans="1:12">
      <c r="A698" s="5"/>
      <c r="C698" s="198" t="s">
        <v>157</v>
      </c>
      <c r="F698" s="199" t="s">
        <v>158</v>
      </c>
      <c r="I698" s="199" t="s">
        <v>159</v>
      </c>
      <c r="L698" s="6"/>
    </row>
    <row r="699" spans="1:12">
      <c r="A699" s="5"/>
      <c r="C699" s="198"/>
      <c r="F699" s="199"/>
      <c r="I699" s="199"/>
      <c r="L699" s="6"/>
    </row>
    <row r="700" spans="1:12">
      <c r="A700" s="5"/>
      <c r="L700" s="6"/>
    </row>
    <row r="701" spans="1:12">
      <c r="A701" s="5"/>
      <c r="L701" s="6"/>
    </row>
    <row r="702" spans="1:12">
      <c r="A702" s="5"/>
      <c r="L702" s="6"/>
    </row>
    <row r="703" spans="1:12">
      <c r="A703" s="5"/>
      <c r="L703" s="6"/>
    </row>
    <row r="704" spans="1:12">
      <c r="A704" s="5"/>
      <c r="L704" s="6"/>
    </row>
    <row r="705" spans="1:12">
      <c r="A705" s="5"/>
      <c r="L705" s="6"/>
    </row>
    <row r="706" spans="1:12">
      <c r="A706" s="5"/>
      <c r="L706" s="6"/>
    </row>
    <row r="707" spans="1:12">
      <c r="A707" s="5"/>
      <c r="L707" s="6"/>
    </row>
    <row r="708" spans="1:12">
      <c r="A708" s="5"/>
      <c r="L708" s="6"/>
    </row>
    <row r="709" spans="1:12">
      <c r="A709" s="5"/>
      <c r="L709" s="6"/>
    </row>
    <row r="710" spans="1:12">
      <c r="A710" s="5"/>
      <c r="L710" s="6"/>
    </row>
    <row r="711" spans="1:12">
      <c r="A711" s="5"/>
      <c r="L711" s="6"/>
    </row>
    <row r="712" spans="1:12">
      <c r="A712" s="5"/>
      <c r="L712" s="6"/>
    </row>
    <row r="713" spans="1:12">
      <c r="A713" s="5"/>
      <c r="C713" s="4" t="s">
        <v>174</v>
      </c>
      <c r="J713" s="4" t="s">
        <v>2</v>
      </c>
      <c r="K713" s="21">
        <v>159.10560000000001</v>
      </c>
      <c r="L713" s="6"/>
    </row>
    <row r="714" spans="1:12">
      <c r="A714" s="5"/>
      <c r="C714" s="24" t="s">
        <v>162</v>
      </c>
      <c r="J714" s="4" t="s">
        <v>2</v>
      </c>
      <c r="K714" s="9">
        <v>10</v>
      </c>
      <c r="L714" s="6"/>
    </row>
    <row r="715" spans="1:12">
      <c r="A715" s="5"/>
      <c r="C715" s="4" t="s">
        <v>161</v>
      </c>
      <c r="J715" s="4" t="s">
        <v>2</v>
      </c>
      <c r="K715" s="200">
        <f>2*PI()*K713*K714</f>
        <v>9996.8996820999237</v>
      </c>
      <c r="L715" s="6"/>
    </row>
    <row r="716" spans="1:12">
      <c r="A716" s="5"/>
      <c r="C716" s="4" t="s">
        <v>174</v>
      </c>
      <c r="J716" s="4" t="s">
        <v>2</v>
      </c>
      <c r="K716" s="22">
        <f>K713</f>
        <v>159.10560000000001</v>
      </c>
      <c r="L716" s="6"/>
    </row>
    <row r="717" spans="1:12">
      <c r="A717" s="5"/>
      <c r="C717" s="24" t="s">
        <v>162</v>
      </c>
      <c r="J717" s="4" t="s">
        <v>2</v>
      </c>
      <c r="K717" s="14">
        <f>K714</f>
        <v>10</v>
      </c>
      <c r="L717" s="6"/>
    </row>
    <row r="718" spans="1:12">
      <c r="A718" s="5"/>
      <c r="C718" s="24" t="s">
        <v>163</v>
      </c>
      <c r="J718" s="4" t="s">
        <v>2</v>
      </c>
      <c r="K718" s="200">
        <f>2*PI()*K716*K717</f>
        <v>9996.8996820999237</v>
      </c>
      <c r="L718" s="6"/>
    </row>
    <row r="719" spans="1:12">
      <c r="A719" s="5"/>
      <c r="C719" s="24"/>
      <c r="K719" s="201"/>
      <c r="L719" s="6"/>
    </row>
    <row r="720" spans="1:12">
      <c r="A720" s="5"/>
      <c r="C720" s="24"/>
      <c r="K720" s="201"/>
      <c r="L720" s="6"/>
    </row>
    <row r="721" spans="1:12">
      <c r="A721" s="5"/>
      <c r="C721" s="4" t="s">
        <v>172</v>
      </c>
      <c r="J721" s="24" t="s">
        <v>2</v>
      </c>
      <c r="K721" s="21">
        <v>318.21120000000002</v>
      </c>
      <c r="L721" s="6"/>
    </row>
    <row r="722" spans="1:12">
      <c r="A722" s="5"/>
      <c r="C722" s="24" t="s">
        <v>165</v>
      </c>
      <c r="J722" s="4" t="s">
        <v>2</v>
      </c>
      <c r="K722" s="9">
        <v>7.4</v>
      </c>
      <c r="L722" s="6"/>
    </row>
    <row r="723" spans="1:12">
      <c r="A723" s="5"/>
      <c r="C723" s="4" t="s">
        <v>164</v>
      </c>
      <c r="J723" s="4" t="s">
        <v>2</v>
      </c>
      <c r="K723" s="200">
        <f>2*PI()*K721*K722</f>
        <v>14795.411529507888</v>
      </c>
      <c r="L723" s="6"/>
    </row>
    <row r="724" spans="1:12">
      <c r="A724" s="5"/>
      <c r="C724" s="4" t="s">
        <v>173</v>
      </c>
      <c r="J724" s="4" t="s">
        <v>2</v>
      </c>
      <c r="K724" s="22">
        <f>K721-K713</f>
        <v>159.10560000000001</v>
      </c>
      <c r="L724" s="6"/>
    </row>
    <row r="725" spans="1:12">
      <c r="A725" s="5"/>
      <c r="C725" s="4" t="s">
        <v>170</v>
      </c>
      <c r="J725" s="4" t="s">
        <v>2</v>
      </c>
      <c r="K725" s="14">
        <f>(K714*K722)/(K714-K722)</f>
        <v>28.461538461538467</v>
      </c>
      <c r="L725" s="6"/>
    </row>
    <row r="726" spans="1:12">
      <c r="A726" s="5"/>
      <c r="C726" s="24" t="s">
        <v>166</v>
      </c>
      <c r="J726" s="4" t="s">
        <v>2</v>
      </c>
      <c r="K726" s="197">
        <f>2*PI()*K724*K725</f>
        <v>28452.714479822869</v>
      </c>
      <c r="L726" s="6"/>
    </row>
    <row r="727" spans="1:12">
      <c r="A727" s="5"/>
      <c r="C727" s="24"/>
      <c r="K727" s="202"/>
      <c r="L727" s="6"/>
    </row>
    <row r="728" spans="1:12">
      <c r="A728" s="5"/>
      <c r="C728" s="24"/>
      <c r="K728" s="202"/>
      <c r="L728" s="6"/>
    </row>
    <row r="729" spans="1:12">
      <c r="A729" s="5"/>
      <c r="C729" s="4" t="s">
        <v>175</v>
      </c>
      <c r="J729" s="24" t="s">
        <v>2</v>
      </c>
      <c r="K729" s="21">
        <f>477.3168</f>
        <v>477.3168</v>
      </c>
      <c r="L729" s="6"/>
    </row>
    <row r="730" spans="1:12">
      <c r="A730" s="5"/>
      <c r="C730" s="4" t="s">
        <v>168</v>
      </c>
      <c r="J730" s="4" t="s">
        <v>2</v>
      </c>
      <c r="K730" s="9">
        <v>3.1</v>
      </c>
      <c r="L730" s="6"/>
    </row>
    <row r="731" spans="1:12">
      <c r="A731" s="5"/>
      <c r="C731" s="4" t="s">
        <v>167</v>
      </c>
      <c r="J731" s="4" t="s">
        <v>2</v>
      </c>
      <c r="K731" s="200">
        <f>2*PI()*K729*K730</f>
        <v>9297.1167043529294</v>
      </c>
      <c r="L731" s="6"/>
    </row>
    <row r="732" spans="1:12">
      <c r="A732" s="5"/>
      <c r="C732" s="4" t="s">
        <v>176</v>
      </c>
      <c r="J732" s="4" t="s">
        <v>2</v>
      </c>
      <c r="K732" s="22">
        <f>K729-K721</f>
        <v>159.10559999999998</v>
      </c>
      <c r="L732" s="6"/>
    </row>
    <row r="733" spans="1:12">
      <c r="A733" s="5"/>
      <c r="C733" s="4" t="s">
        <v>171</v>
      </c>
      <c r="J733" s="4" t="s">
        <v>2</v>
      </c>
      <c r="K733" s="14">
        <f>K722*K730/(K722-K730)</f>
        <v>5.3348837209302316</v>
      </c>
      <c r="L733" s="6"/>
    </row>
    <row r="734" spans="1:12">
      <c r="A734" s="5"/>
      <c r="C734" s="24" t="s">
        <v>169</v>
      </c>
      <c r="J734" s="4" t="s">
        <v>2</v>
      </c>
      <c r="K734" s="197">
        <f>2*PI()*K732*K733</f>
        <v>5333.2297373807478</v>
      </c>
      <c r="L734" s="6"/>
    </row>
    <row r="735" spans="1:12" ht="13.5" thickBot="1">
      <c r="A735" s="15"/>
      <c r="B735" s="16"/>
      <c r="C735" s="16"/>
      <c r="D735" s="16"/>
      <c r="E735" s="16"/>
      <c r="F735" s="16"/>
      <c r="G735" s="16"/>
      <c r="H735" s="16"/>
      <c r="I735" s="16"/>
      <c r="J735" s="16"/>
      <c r="K735" s="16"/>
      <c r="L735" s="18"/>
    </row>
    <row r="736" spans="1:12">
      <c r="A736" s="1"/>
      <c r="B736" s="2"/>
      <c r="C736" s="2"/>
      <c r="D736" s="2"/>
      <c r="E736" s="2"/>
      <c r="F736" s="2"/>
      <c r="G736" s="2"/>
      <c r="H736" s="2"/>
      <c r="I736" s="2"/>
      <c r="J736" s="2"/>
      <c r="K736" s="2"/>
      <c r="L736" s="3">
        <v>15</v>
      </c>
    </row>
    <row r="737" spans="1:12">
      <c r="A737" s="5"/>
      <c r="L737" s="6"/>
    </row>
    <row r="738" spans="1:12">
      <c r="A738" s="5"/>
      <c r="C738" s="20" t="s">
        <v>186</v>
      </c>
      <c r="L738" s="6"/>
    </row>
    <row r="739" spans="1:12" ht="13.5" thickBot="1">
      <c r="A739" s="5"/>
      <c r="C739" s="20"/>
      <c r="L739" s="6"/>
    </row>
    <row r="740" spans="1:12" ht="26.25" thickBot="1">
      <c r="A740" s="5"/>
      <c r="E740" s="292" t="s">
        <v>200</v>
      </c>
      <c r="F740" s="292"/>
      <c r="G740" s="203" t="s">
        <v>203</v>
      </c>
      <c r="H740" s="203" t="s">
        <v>205</v>
      </c>
      <c r="L740" s="6"/>
    </row>
    <row r="741" spans="1:12" ht="13.5" thickBot="1">
      <c r="A741" s="5"/>
      <c r="E741" s="204" t="s">
        <v>201</v>
      </c>
      <c r="F741" s="204" t="s">
        <v>202</v>
      </c>
      <c r="G741" s="204" t="s">
        <v>204</v>
      </c>
      <c r="H741" s="205" t="s">
        <v>206</v>
      </c>
      <c r="L741" s="6"/>
    </row>
    <row r="742" spans="1:12">
      <c r="A742" s="5"/>
      <c r="C742" s="289" t="s">
        <v>199</v>
      </c>
      <c r="D742" s="290"/>
      <c r="E742" s="290"/>
      <c r="F742" s="290"/>
      <c r="G742" s="290"/>
      <c r="H742" s="291"/>
      <c r="L742" s="6"/>
    </row>
    <row r="743" spans="1:12">
      <c r="A743" s="5"/>
      <c r="C743" s="285" t="s">
        <v>187</v>
      </c>
      <c r="D743" s="286"/>
      <c r="E743" s="87">
        <v>5</v>
      </c>
      <c r="F743" s="87">
        <v>50</v>
      </c>
      <c r="G743" s="87">
        <v>0.01</v>
      </c>
      <c r="H743" s="207">
        <f t="shared" ref="H743:H759" si="2">E743/F743</f>
        <v>0.1</v>
      </c>
      <c r="L743" s="6"/>
    </row>
    <row r="744" spans="1:12">
      <c r="A744" s="5"/>
      <c r="C744" s="285" t="s">
        <v>188</v>
      </c>
      <c r="D744" s="286"/>
      <c r="E744" s="87">
        <v>25</v>
      </c>
      <c r="F744" s="87">
        <v>25</v>
      </c>
      <c r="G744" s="87">
        <v>1E-3</v>
      </c>
      <c r="H744" s="207">
        <f t="shared" si="2"/>
        <v>1</v>
      </c>
      <c r="L744" s="6"/>
    </row>
    <row r="745" spans="1:12">
      <c r="A745" s="5"/>
      <c r="C745" s="285" t="s">
        <v>189</v>
      </c>
      <c r="D745" s="286"/>
      <c r="E745" s="87">
        <v>50</v>
      </c>
      <c r="F745" s="87">
        <v>50</v>
      </c>
      <c r="G745" s="87">
        <v>1E-3</v>
      </c>
      <c r="H745" s="207">
        <f t="shared" si="2"/>
        <v>1</v>
      </c>
      <c r="L745" s="6"/>
    </row>
    <row r="746" spans="1:12">
      <c r="A746" s="5"/>
      <c r="C746" s="285" t="s">
        <v>190</v>
      </c>
      <c r="D746" s="286"/>
      <c r="E746" s="88">
        <v>1</v>
      </c>
      <c r="F746" s="87">
        <v>50</v>
      </c>
      <c r="G746" s="87">
        <v>0.05</v>
      </c>
      <c r="H746" s="207">
        <f t="shared" si="2"/>
        <v>0.02</v>
      </c>
      <c r="L746" s="6"/>
    </row>
    <row r="747" spans="1:12">
      <c r="A747" s="5"/>
      <c r="C747" s="285" t="s">
        <v>190</v>
      </c>
      <c r="D747" s="286"/>
      <c r="E747" s="88">
        <v>2</v>
      </c>
      <c r="F747" s="87">
        <v>50</v>
      </c>
      <c r="G747" s="87">
        <v>2.5000000000000001E-2</v>
      </c>
      <c r="H747" s="207">
        <f t="shared" si="2"/>
        <v>0.04</v>
      </c>
      <c r="L747" s="6"/>
    </row>
    <row r="748" spans="1:12">
      <c r="A748" s="5"/>
      <c r="C748" s="285" t="s">
        <v>190</v>
      </c>
      <c r="D748" s="286"/>
      <c r="E748" s="88">
        <v>3</v>
      </c>
      <c r="F748" s="87">
        <v>50</v>
      </c>
      <c r="G748" s="87">
        <v>1.7000000000000001E-2</v>
      </c>
      <c r="H748" s="207">
        <f t="shared" si="2"/>
        <v>0.06</v>
      </c>
      <c r="L748" s="6"/>
    </row>
    <row r="749" spans="1:12">
      <c r="A749" s="5"/>
      <c r="C749" s="285" t="s">
        <v>190</v>
      </c>
      <c r="D749" s="286"/>
      <c r="E749" s="88">
        <v>4</v>
      </c>
      <c r="F749" s="87">
        <v>50</v>
      </c>
      <c r="G749" s="87">
        <v>1.2500000000000001E-2</v>
      </c>
      <c r="H749" s="207">
        <f t="shared" si="2"/>
        <v>0.08</v>
      </c>
      <c r="L749" s="6"/>
    </row>
    <row r="750" spans="1:12">
      <c r="A750" s="5"/>
      <c r="C750" s="285" t="s">
        <v>190</v>
      </c>
      <c r="D750" s="286"/>
      <c r="E750" s="88">
        <v>5</v>
      </c>
      <c r="F750" s="87">
        <v>50</v>
      </c>
      <c r="G750" s="87">
        <v>0.01</v>
      </c>
      <c r="H750" s="207">
        <f t="shared" si="2"/>
        <v>0.1</v>
      </c>
      <c r="L750" s="6"/>
    </row>
    <row r="751" spans="1:12">
      <c r="A751" s="5"/>
      <c r="C751" s="285" t="s">
        <v>190</v>
      </c>
      <c r="D751" s="286"/>
      <c r="E751" s="88">
        <v>10</v>
      </c>
      <c r="F751" s="87">
        <v>50</v>
      </c>
      <c r="G751" s="87">
        <v>5.0000000000000001E-3</v>
      </c>
      <c r="H751" s="207">
        <f t="shared" si="2"/>
        <v>0.2</v>
      </c>
      <c r="L751" s="6"/>
    </row>
    <row r="752" spans="1:12">
      <c r="A752" s="5"/>
      <c r="C752" s="285" t="s">
        <v>191</v>
      </c>
      <c r="D752" s="286"/>
      <c r="E752" s="88">
        <v>15</v>
      </c>
      <c r="F752" s="87">
        <v>50</v>
      </c>
      <c r="G752" s="87">
        <v>3.3E-3</v>
      </c>
      <c r="H752" s="207">
        <f t="shared" si="2"/>
        <v>0.3</v>
      </c>
      <c r="L752" s="6"/>
    </row>
    <row r="753" spans="1:12">
      <c r="A753" s="5"/>
      <c r="C753" s="285" t="s">
        <v>191</v>
      </c>
      <c r="D753" s="286"/>
      <c r="E753" s="88">
        <v>20</v>
      </c>
      <c r="F753" s="87">
        <v>50</v>
      </c>
      <c r="G753" s="87">
        <v>2.5000000000000001E-3</v>
      </c>
      <c r="H753" s="207">
        <f t="shared" si="2"/>
        <v>0.4</v>
      </c>
      <c r="L753" s="6"/>
    </row>
    <row r="754" spans="1:12">
      <c r="A754" s="5"/>
      <c r="C754" s="285" t="s">
        <v>191</v>
      </c>
      <c r="D754" s="286"/>
      <c r="E754" s="88">
        <v>25</v>
      </c>
      <c r="F754" s="87">
        <v>50</v>
      </c>
      <c r="G754" s="87">
        <v>2E-3</v>
      </c>
      <c r="H754" s="207">
        <f t="shared" si="2"/>
        <v>0.5</v>
      </c>
      <c r="L754" s="6"/>
    </row>
    <row r="755" spans="1:12">
      <c r="A755" s="5"/>
      <c r="C755" s="285" t="s">
        <v>191</v>
      </c>
      <c r="D755" s="286"/>
      <c r="E755" s="88">
        <v>30</v>
      </c>
      <c r="F755" s="87">
        <v>50</v>
      </c>
      <c r="G755" s="87">
        <v>1.6999999999999999E-3</v>
      </c>
      <c r="H755" s="207">
        <f t="shared" si="2"/>
        <v>0.6</v>
      </c>
      <c r="L755" s="6"/>
    </row>
    <row r="756" spans="1:12">
      <c r="A756" s="5"/>
      <c r="C756" s="285" t="s">
        <v>191</v>
      </c>
      <c r="D756" s="286"/>
      <c r="E756" s="88">
        <v>50</v>
      </c>
      <c r="F756" s="87">
        <v>50</v>
      </c>
      <c r="G756" s="87">
        <v>1E-3</v>
      </c>
      <c r="H756" s="207">
        <f t="shared" si="2"/>
        <v>1</v>
      </c>
      <c r="L756" s="6"/>
    </row>
    <row r="757" spans="1:12">
      <c r="A757" s="5"/>
      <c r="C757" s="285" t="s">
        <v>191</v>
      </c>
      <c r="D757" s="286"/>
      <c r="E757" s="88">
        <v>60</v>
      </c>
      <c r="F757" s="87">
        <v>50</v>
      </c>
      <c r="G757" s="87">
        <v>8.0000000000000004E-4</v>
      </c>
      <c r="H757" s="207">
        <f t="shared" si="2"/>
        <v>1.2</v>
      </c>
      <c r="L757" s="6"/>
    </row>
    <row r="758" spans="1:12">
      <c r="A758" s="5"/>
      <c r="C758" s="285" t="s">
        <v>191</v>
      </c>
      <c r="D758" s="286"/>
      <c r="E758" s="88">
        <v>75</v>
      </c>
      <c r="F758" s="87">
        <v>50</v>
      </c>
      <c r="G758" s="87">
        <v>6.7000000000000002E-4</v>
      </c>
      <c r="H758" s="207">
        <f t="shared" si="2"/>
        <v>1.5</v>
      </c>
      <c r="L758" s="6"/>
    </row>
    <row r="759" spans="1:12">
      <c r="A759" s="5"/>
      <c r="C759" s="285" t="s">
        <v>191</v>
      </c>
      <c r="D759" s="286"/>
      <c r="E759" s="88">
        <v>100</v>
      </c>
      <c r="F759" s="87">
        <v>50</v>
      </c>
      <c r="G759" s="87">
        <v>5.0000000000000001E-4</v>
      </c>
      <c r="H759" s="207">
        <f t="shared" si="2"/>
        <v>2</v>
      </c>
      <c r="L759" s="6"/>
    </row>
    <row r="760" spans="1:12">
      <c r="A760" s="5"/>
      <c r="C760" s="271" t="s">
        <v>192</v>
      </c>
      <c r="D760" s="272"/>
      <c r="E760" s="272"/>
      <c r="F760" s="272"/>
      <c r="G760" s="272"/>
      <c r="H760" s="273"/>
      <c r="L760" s="6"/>
    </row>
    <row r="761" spans="1:12">
      <c r="A761" s="5"/>
      <c r="C761" s="274" t="s">
        <v>193</v>
      </c>
      <c r="D761" s="275"/>
      <c r="E761" s="88">
        <v>5</v>
      </c>
      <c r="F761" s="88">
        <v>50</v>
      </c>
      <c r="G761" s="88">
        <v>0.01</v>
      </c>
      <c r="H761" s="207">
        <f>E761/F761</f>
        <v>0.1</v>
      </c>
      <c r="L761" s="6"/>
    </row>
    <row r="762" spans="1:12">
      <c r="A762" s="5"/>
      <c r="C762" s="268" t="s">
        <v>194</v>
      </c>
      <c r="D762" s="269"/>
      <c r="E762" s="269"/>
      <c r="F762" s="269"/>
      <c r="G762" s="269"/>
      <c r="H762" s="270"/>
      <c r="L762" s="6"/>
    </row>
    <row r="763" spans="1:12">
      <c r="A763" s="5"/>
      <c r="C763" s="276" t="s">
        <v>195</v>
      </c>
      <c r="D763" s="277"/>
      <c r="E763" s="88">
        <v>2</v>
      </c>
      <c r="F763" s="88">
        <v>200</v>
      </c>
      <c r="G763" s="88">
        <v>0.1</v>
      </c>
      <c r="H763" s="207">
        <f>E763/F763</f>
        <v>0.01</v>
      </c>
      <c r="L763" s="6"/>
    </row>
    <row r="764" spans="1:12">
      <c r="A764" s="5"/>
      <c r="C764" s="276" t="s">
        <v>196</v>
      </c>
      <c r="D764" s="277"/>
      <c r="E764" s="88">
        <v>0.5</v>
      </c>
      <c r="F764" s="88">
        <v>50</v>
      </c>
      <c r="G764" s="88">
        <v>0.1</v>
      </c>
      <c r="H764" s="207">
        <f>E764/F764</f>
        <v>0.01</v>
      </c>
      <c r="L764" s="6"/>
    </row>
    <row r="765" spans="1:12">
      <c r="A765" s="5"/>
      <c r="C765" s="276" t="s">
        <v>197</v>
      </c>
      <c r="D765" s="277"/>
      <c r="E765" s="88">
        <v>8</v>
      </c>
      <c r="F765" s="88">
        <v>80</v>
      </c>
      <c r="G765" s="88">
        <v>0.01</v>
      </c>
      <c r="H765" s="207">
        <f>E765/F765</f>
        <v>0.1</v>
      </c>
      <c r="L765" s="6"/>
    </row>
    <row r="766" spans="1:12" ht="13.5" thickBot="1">
      <c r="A766" s="5"/>
      <c r="C766" s="266" t="s">
        <v>198</v>
      </c>
      <c r="D766" s="267"/>
      <c r="E766" s="209">
        <v>25</v>
      </c>
      <c r="F766" s="209">
        <v>25</v>
      </c>
      <c r="G766" s="209">
        <v>1E-3</v>
      </c>
      <c r="H766" s="210">
        <f>E766/F766</f>
        <v>1</v>
      </c>
      <c r="L766" s="6"/>
    </row>
    <row r="767" spans="1:12">
      <c r="A767" s="5"/>
      <c r="L767" s="6"/>
    </row>
    <row r="768" spans="1:12" ht="13.5" thickBot="1">
      <c r="A768" s="15"/>
      <c r="B768" s="16"/>
      <c r="C768" s="16"/>
      <c r="D768" s="16"/>
      <c r="E768" s="16"/>
      <c r="F768" s="16"/>
      <c r="G768" s="16"/>
      <c r="H768" s="16"/>
      <c r="I768" s="16"/>
      <c r="J768" s="16"/>
      <c r="K768" s="16"/>
      <c r="L768" s="18"/>
    </row>
    <row r="769" spans="1:12">
      <c r="A769" s="1"/>
      <c r="B769" s="2"/>
      <c r="C769" s="2"/>
      <c r="D769" s="2"/>
      <c r="E769" s="2"/>
      <c r="F769" s="2"/>
      <c r="G769" s="2"/>
      <c r="H769" s="2"/>
      <c r="I769" s="2"/>
      <c r="J769" s="2"/>
      <c r="K769" s="2"/>
      <c r="L769" s="3">
        <v>16</v>
      </c>
    </row>
    <row r="770" spans="1:12">
      <c r="A770" s="5"/>
      <c r="C770" s="20" t="s">
        <v>222</v>
      </c>
      <c r="L770" s="6"/>
    </row>
    <row r="771" spans="1:12">
      <c r="A771" s="5"/>
      <c r="L771" s="6"/>
    </row>
    <row r="772" spans="1:12">
      <c r="A772" s="5"/>
      <c r="L772" s="6"/>
    </row>
    <row r="773" spans="1:12">
      <c r="A773" s="5"/>
      <c r="L773" s="6"/>
    </row>
    <row r="774" spans="1:12">
      <c r="A774" s="5"/>
      <c r="G774" s="278" t="s">
        <v>228</v>
      </c>
      <c r="H774" s="278"/>
      <c r="L774" s="6"/>
    </row>
    <row r="775" spans="1:12">
      <c r="A775" s="5"/>
      <c r="L775" s="6"/>
    </row>
    <row r="776" spans="1:12">
      <c r="A776" s="5"/>
      <c r="L776" s="6"/>
    </row>
    <row r="777" spans="1:12">
      <c r="A777" s="5"/>
      <c r="L777" s="6"/>
    </row>
    <row r="778" spans="1:12">
      <c r="A778" s="5"/>
      <c r="L778" s="6"/>
    </row>
    <row r="779" spans="1:12">
      <c r="A779" s="5"/>
      <c r="C779" s="4" t="s">
        <v>223</v>
      </c>
      <c r="J779" s="4" t="s">
        <v>2</v>
      </c>
      <c r="K779" s="211">
        <v>1000</v>
      </c>
      <c r="L779" s="6"/>
    </row>
    <row r="780" spans="1:12">
      <c r="A780" s="5"/>
      <c r="C780" s="4" t="s">
        <v>224</v>
      </c>
      <c r="J780" s="4" t="s">
        <v>2</v>
      </c>
      <c r="K780" s="21">
        <v>152.4</v>
      </c>
      <c r="L780" s="6"/>
    </row>
    <row r="781" spans="1:12">
      <c r="A781" s="5"/>
      <c r="H781" s="26" t="s">
        <v>227</v>
      </c>
      <c r="J781" s="4" t="s">
        <v>2</v>
      </c>
      <c r="K781" s="212">
        <f>K780*0.01</f>
        <v>1.524</v>
      </c>
      <c r="L781" s="6"/>
    </row>
    <row r="782" spans="1:12">
      <c r="A782" s="5"/>
      <c r="C782" s="4" t="s">
        <v>226</v>
      </c>
      <c r="J782" s="4" t="s">
        <v>2</v>
      </c>
      <c r="K782" s="167">
        <v>21.335999999999999</v>
      </c>
      <c r="L782" s="6"/>
    </row>
    <row r="783" spans="1:12">
      <c r="A783" s="5"/>
      <c r="C783" s="24" t="s">
        <v>225</v>
      </c>
      <c r="J783" s="24" t="s">
        <v>2</v>
      </c>
      <c r="K783" s="213">
        <v>2</v>
      </c>
      <c r="L783" s="6"/>
    </row>
    <row r="784" spans="1:12">
      <c r="A784" s="5"/>
      <c r="C784" s="24" t="s">
        <v>262</v>
      </c>
      <c r="J784" s="24" t="s">
        <v>2</v>
      </c>
      <c r="K784" s="170">
        <f>IF(K782&gt;10*K781,(0.038*K783*K779)/(PI()*(K781/0.3048))*LOG10((K781+SQRT(K781^2+K782^2))/K782),(0.0052*K783*K779)/(K782/0.3048))</f>
        <v>0.14996205453076072</v>
      </c>
      <c r="L784" s="6"/>
    </row>
    <row r="785" spans="1:12">
      <c r="A785" s="5"/>
      <c r="C785" s="24"/>
      <c r="J785" s="24"/>
      <c r="K785" s="92"/>
      <c r="L785" s="6"/>
    </row>
    <row r="786" spans="1:12" ht="13.5" thickBot="1">
      <c r="A786" s="15"/>
      <c r="B786" s="16"/>
      <c r="C786" s="16"/>
      <c r="D786" s="16"/>
      <c r="E786" s="16"/>
      <c r="F786" s="16"/>
      <c r="G786" s="16"/>
      <c r="H786" s="16"/>
      <c r="I786" s="16"/>
      <c r="J786" s="16"/>
      <c r="K786" s="164"/>
      <c r="L786" s="18"/>
    </row>
    <row r="787" spans="1:12">
      <c r="A787" s="1"/>
      <c r="B787" s="2"/>
      <c r="C787" s="2"/>
      <c r="D787" s="2"/>
      <c r="E787" s="2"/>
      <c r="F787" s="2"/>
      <c r="G787" s="2"/>
      <c r="H787" s="2"/>
      <c r="I787" s="2"/>
      <c r="J787" s="2"/>
      <c r="K787" s="2"/>
      <c r="L787" s="3">
        <v>17</v>
      </c>
    </row>
    <row r="788" spans="1:12">
      <c r="A788" s="5"/>
      <c r="C788" s="20" t="s">
        <v>269</v>
      </c>
      <c r="L788" s="6"/>
    </row>
    <row r="789" spans="1:12">
      <c r="A789" s="5"/>
      <c r="L789" s="6"/>
    </row>
    <row r="790" spans="1:12">
      <c r="A790" s="5"/>
      <c r="L790" s="6"/>
    </row>
    <row r="791" spans="1:12">
      <c r="A791" s="5"/>
      <c r="L791" s="6"/>
    </row>
    <row r="792" spans="1:12">
      <c r="A792" s="5"/>
      <c r="L792" s="6"/>
    </row>
    <row r="793" spans="1:12">
      <c r="A793" s="5"/>
      <c r="L793" s="6"/>
    </row>
    <row r="794" spans="1:12">
      <c r="A794" s="5"/>
      <c r="L794" s="6"/>
    </row>
    <row r="795" spans="1:12">
      <c r="A795" s="5"/>
      <c r="L795" s="6"/>
    </row>
    <row r="796" spans="1:12">
      <c r="A796" s="5"/>
      <c r="C796" s="4" t="s">
        <v>289</v>
      </c>
      <c r="J796" s="4" t="s">
        <v>2</v>
      </c>
      <c r="K796" s="169">
        <v>-0.76300000000000001</v>
      </c>
      <c r="L796" s="6"/>
    </row>
    <row r="797" spans="1:12">
      <c r="A797" s="5"/>
      <c r="C797" s="4" t="s">
        <v>271</v>
      </c>
      <c r="J797" s="4" t="s">
        <v>2</v>
      </c>
      <c r="K797" s="214">
        <v>8.3143399999999996</v>
      </c>
      <c r="L797" s="6"/>
    </row>
    <row r="798" spans="1:12">
      <c r="A798" s="5"/>
      <c r="C798" s="4" t="s">
        <v>270</v>
      </c>
      <c r="J798" s="4" t="s">
        <v>2</v>
      </c>
      <c r="K798" s="215">
        <v>298.14999999999998</v>
      </c>
      <c r="L798" s="6"/>
    </row>
    <row r="799" spans="1:12">
      <c r="A799" s="5"/>
      <c r="C799" s="24" t="s">
        <v>288</v>
      </c>
      <c r="J799" s="24" t="s">
        <v>2</v>
      </c>
      <c r="K799" s="131">
        <v>2</v>
      </c>
      <c r="L799" s="6"/>
    </row>
    <row r="800" spans="1:12">
      <c r="A800" s="5"/>
      <c r="C800" s="24" t="s">
        <v>272</v>
      </c>
      <c r="J800" s="24" t="s">
        <v>2</v>
      </c>
      <c r="K800" s="216">
        <v>96485.308999999994</v>
      </c>
      <c r="L800" s="6"/>
    </row>
    <row r="801" spans="1:12">
      <c r="A801" s="5"/>
      <c r="C801" s="24" t="s">
        <v>273</v>
      </c>
      <c r="J801" s="24" t="s">
        <v>2</v>
      </c>
      <c r="K801" s="131">
        <v>0.71</v>
      </c>
      <c r="L801" s="6"/>
    </row>
    <row r="802" spans="1:12">
      <c r="A802" s="5"/>
      <c r="C802" s="24" t="s">
        <v>277</v>
      </c>
      <c r="F802" s="4" t="s">
        <v>278</v>
      </c>
      <c r="J802" s="24" t="s">
        <v>2</v>
      </c>
      <c r="K802" s="217">
        <v>1</v>
      </c>
      <c r="L802" s="6"/>
    </row>
    <row r="803" spans="1:12">
      <c r="A803" s="5"/>
      <c r="C803" s="24" t="s">
        <v>279</v>
      </c>
      <c r="J803" s="24" t="s">
        <v>2</v>
      </c>
      <c r="K803" s="170">
        <f>K796+(K797*K798/(K799*K800))*LN(K801*0.01/K802)</f>
        <v>-0.82655815725506998</v>
      </c>
      <c r="L803" s="6"/>
    </row>
    <row r="804" spans="1:12">
      <c r="A804" s="5"/>
      <c r="L804" s="6"/>
    </row>
    <row r="805" spans="1:12">
      <c r="A805" s="5"/>
      <c r="L805" s="6"/>
    </row>
    <row r="806" spans="1:12">
      <c r="A806" s="5"/>
      <c r="D806" s="4" t="s">
        <v>292</v>
      </c>
      <c r="L806" s="6"/>
    </row>
    <row r="807" spans="1:12">
      <c r="A807" s="5"/>
      <c r="D807" s="4" t="s">
        <v>274</v>
      </c>
      <c r="J807" s="24"/>
      <c r="K807" s="218"/>
      <c r="L807" s="6"/>
    </row>
    <row r="808" spans="1:12">
      <c r="A808" s="5"/>
      <c r="D808" s="4" t="s">
        <v>275</v>
      </c>
      <c r="J808" s="24"/>
      <c r="K808" s="218"/>
      <c r="L808" s="6"/>
    </row>
    <row r="809" spans="1:12">
      <c r="A809" s="5"/>
      <c r="J809" s="24"/>
      <c r="L809" s="6"/>
    </row>
    <row r="810" spans="1:12">
      <c r="A810" s="5"/>
      <c r="D810" s="4" t="s">
        <v>291</v>
      </c>
      <c r="L810" s="6"/>
    </row>
    <row r="811" spans="1:12">
      <c r="A811" s="5"/>
      <c r="D811" s="24" t="s">
        <v>276</v>
      </c>
      <c r="L811" s="6"/>
    </row>
    <row r="812" spans="1:12">
      <c r="A812" s="5"/>
      <c r="L812" s="6"/>
    </row>
    <row r="813" spans="1:12">
      <c r="A813" s="5"/>
      <c r="B813" s="264" t="s">
        <v>281</v>
      </c>
      <c r="C813" s="264"/>
      <c r="D813" s="264"/>
      <c r="E813" s="264"/>
      <c r="F813" s="264"/>
      <c r="H813" s="219" t="s">
        <v>307</v>
      </c>
      <c r="I813" s="220"/>
      <c r="J813" s="220"/>
      <c r="L813" s="6"/>
    </row>
    <row r="814" spans="1:12" ht="13.5" thickBot="1">
      <c r="A814" s="5"/>
      <c r="L814" s="6"/>
    </row>
    <row r="815" spans="1:12" ht="38.25" customHeight="1">
      <c r="A815" s="5"/>
      <c r="B815" s="221" t="s">
        <v>290</v>
      </c>
      <c r="C815" s="265" t="s">
        <v>88</v>
      </c>
      <c r="D815" s="265"/>
      <c r="E815" s="279" t="s">
        <v>303</v>
      </c>
      <c r="F815" s="280"/>
      <c r="G815" s="222"/>
      <c r="H815" s="221" t="s">
        <v>88</v>
      </c>
      <c r="I815" s="223" t="s">
        <v>305</v>
      </c>
      <c r="K815" s="28"/>
      <c r="L815" s="6"/>
    </row>
    <row r="816" spans="1:12">
      <c r="A816" s="5"/>
      <c r="B816" s="206" t="s">
        <v>295</v>
      </c>
      <c r="C816" s="262" t="s">
        <v>287</v>
      </c>
      <c r="D816" s="262"/>
      <c r="E816" s="262" t="s">
        <v>284</v>
      </c>
      <c r="F816" s="263"/>
      <c r="G816" s="224"/>
      <c r="H816" s="41" t="s">
        <v>90</v>
      </c>
      <c r="I816" s="207">
        <v>3</v>
      </c>
      <c r="L816" s="6"/>
    </row>
    <row r="817" spans="1:12">
      <c r="A817" s="5"/>
      <c r="B817" s="206" t="s">
        <v>293</v>
      </c>
      <c r="C817" s="262">
        <v>-1.1000000000000001</v>
      </c>
      <c r="D817" s="262"/>
      <c r="E817" s="262">
        <v>-1.05</v>
      </c>
      <c r="F817" s="263"/>
      <c r="G817" s="224"/>
      <c r="H817" s="41" t="s">
        <v>280</v>
      </c>
      <c r="I817" s="207">
        <v>2</v>
      </c>
      <c r="L817" s="6"/>
    </row>
    <row r="818" spans="1:12">
      <c r="A818" s="5"/>
      <c r="B818" s="208" t="s">
        <v>294</v>
      </c>
      <c r="C818" s="262">
        <v>-1.05</v>
      </c>
      <c r="D818" s="262"/>
      <c r="E818" s="262">
        <v>-1</v>
      </c>
      <c r="F818" s="263"/>
      <c r="G818" s="224"/>
      <c r="H818" s="53" t="s">
        <v>280</v>
      </c>
      <c r="I818" s="207">
        <v>1</v>
      </c>
      <c r="L818" s="6"/>
    </row>
    <row r="819" spans="1:12">
      <c r="A819" s="5"/>
      <c r="B819" s="208" t="s">
        <v>296</v>
      </c>
      <c r="C819" s="262" t="s">
        <v>282</v>
      </c>
      <c r="D819" s="262"/>
      <c r="E819" s="258" t="s">
        <v>285</v>
      </c>
      <c r="F819" s="259"/>
      <c r="G819" s="225"/>
      <c r="H819" s="53" t="s">
        <v>306</v>
      </c>
      <c r="I819" s="226">
        <v>3</v>
      </c>
      <c r="L819" s="6"/>
    </row>
    <row r="820" spans="1:12">
      <c r="A820" s="5"/>
      <c r="B820" s="208" t="s">
        <v>297</v>
      </c>
      <c r="C820" s="262" t="s">
        <v>283</v>
      </c>
      <c r="D820" s="262"/>
      <c r="E820" s="258" t="s">
        <v>286</v>
      </c>
      <c r="F820" s="259"/>
      <c r="G820" s="225"/>
      <c r="H820" s="53" t="s">
        <v>306</v>
      </c>
      <c r="I820" s="226">
        <v>2</v>
      </c>
      <c r="L820" s="6"/>
    </row>
    <row r="821" spans="1:12">
      <c r="A821" s="5"/>
      <c r="B821" s="208" t="s">
        <v>298</v>
      </c>
      <c r="C821" s="262">
        <v>-0.5</v>
      </c>
      <c r="D821" s="262"/>
      <c r="E821" s="262">
        <v>-0.45</v>
      </c>
      <c r="F821" s="263"/>
      <c r="G821" s="224"/>
      <c r="H821" s="53" t="s">
        <v>98</v>
      </c>
      <c r="I821" s="226">
        <v>4</v>
      </c>
      <c r="L821" s="6"/>
    </row>
    <row r="822" spans="1:12">
      <c r="A822" s="5"/>
      <c r="B822" s="208" t="s">
        <v>299</v>
      </c>
      <c r="C822" s="258">
        <v>-0.5</v>
      </c>
      <c r="D822" s="258"/>
      <c r="E822" s="262">
        <v>-0.45</v>
      </c>
      <c r="F822" s="263"/>
      <c r="G822" s="224"/>
      <c r="H822" s="53" t="s">
        <v>98</v>
      </c>
      <c r="I822" s="226">
        <v>2</v>
      </c>
      <c r="L822" s="6"/>
    </row>
    <row r="823" spans="1:12" ht="13.5" thickBot="1">
      <c r="A823" s="5"/>
      <c r="B823" s="208" t="s">
        <v>300</v>
      </c>
      <c r="C823" s="258">
        <v>-0.2</v>
      </c>
      <c r="D823" s="258"/>
      <c r="E823" s="262">
        <v>-0.15</v>
      </c>
      <c r="F823" s="263"/>
      <c r="G823" s="224"/>
      <c r="H823" s="69" t="s">
        <v>96</v>
      </c>
      <c r="I823" s="227">
        <v>2</v>
      </c>
      <c r="L823" s="6"/>
    </row>
    <row r="824" spans="1:12">
      <c r="A824" s="5"/>
      <c r="B824" s="208" t="s">
        <v>301</v>
      </c>
      <c r="C824" s="258">
        <v>-0.2</v>
      </c>
      <c r="D824" s="258"/>
      <c r="E824" s="258">
        <v>-0.15</v>
      </c>
      <c r="F824" s="259"/>
      <c r="G824" s="225"/>
      <c r="L824" s="6"/>
    </row>
    <row r="825" spans="1:12" ht="13.5" thickBot="1">
      <c r="A825" s="5"/>
      <c r="B825" s="228" t="s">
        <v>302</v>
      </c>
      <c r="C825" s="260">
        <v>-0.2</v>
      </c>
      <c r="D825" s="260"/>
      <c r="E825" s="260">
        <v>-0.15</v>
      </c>
      <c r="F825" s="261"/>
      <c r="G825" s="225"/>
      <c r="L825" s="6"/>
    </row>
    <row r="826" spans="1:12">
      <c r="A826" s="5"/>
      <c r="L826" s="6"/>
    </row>
    <row r="827" spans="1:12">
      <c r="A827" s="5"/>
      <c r="B827" s="4" t="s">
        <v>304</v>
      </c>
      <c r="L827" s="6"/>
    </row>
    <row r="828" spans="1:12">
      <c r="A828" s="5"/>
      <c r="L828" s="6"/>
    </row>
    <row r="829" spans="1:12" ht="13.5" thickBot="1">
      <c r="A829" s="15"/>
      <c r="B829" s="16"/>
      <c r="C829" s="16"/>
      <c r="D829" s="16"/>
      <c r="E829" s="16"/>
      <c r="F829" s="16"/>
      <c r="G829" s="16"/>
      <c r="H829" s="16"/>
      <c r="I829" s="16"/>
      <c r="J829" s="16"/>
      <c r="K829" s="16"/>
      <c r="L829" s="18"/>
    </row>
  </sheetData>
  <sheetProtection password="CB75" sheet="1" objects="1" scenarios="1"/>
  <mergeCells count="125">
    <mergeCell ref="C102:F102"/>
    <mergeCell ref="E114:F114"/>
    <mergeCell ref="E115:F115"/>
    <mergeCell ref="E116:F116"/>
    <mergeCell ref="E117:F117"/>
    <mergeCell ref="E110:F110"/>
    <mergeCell ref="E111:F111"/>
    <mergeCell ref="E112:F112"/>
    <mergeCell ref="E113:F113"/>
    <mergeCell ref="E118:F118"/>
    <mergeCell ref="E119:F119"/>
    <mergeCell ref="B187:C187"/>
    <mergeCell ref="D187:E187"/>
    <mergeCell ref="F187:G187"/>
    <mergeCell ref="J581:K581"/>
    <mergeCell ref="E103:F103"/>
    <mergeCell ref="E104:F104"/>
    <mergeCell ref="E105:F105"/>
    <mergeCell ref="E562:F562"/>
    <mergeCell ref="E106:F106"/>
    <mergeCell ref="E107:F107"/>
    <mergeCell ref="E108:F108"/>
    <mergeCell ref="E109:F109"/>
    <mergeCell ref="J577:K577"/>
    <mergeCell ref="J570:K570"/>
    <mergeCell ref="J571:K571"/>
    <mergeCell ref="J572:K572"/>
    <mergeCell ref="J578:K578"/>
    <mergeCell ref="J579:K579"/>
    <mergeCell ref="J580:K580"/>
    <mergeCell ref="J573:K573"/>
    <mergeCell ref="J574:K574"/>
    <mergeCell ref="J575:K575"/>
    <mergeCell ref="J576:K576"/>
    <mergeCell ref="C562:D562"/>
    <mergeCell ref="C244:C247"/>
    <mergeCell ref="J566:K566"/>
    <mergeCell ref="J567:K567"/>
    <mergeCell ref="J568:K568"/>
    <mergeCell ref="J569:K569"/>
    <mergeCell ref="C449:E449"/>
    <mergeCell ref="C450:E450"/>
    <mergeCell ref="G562:H562"/>
    <mergeCell ref="C240:H240"/>
    <mergeCell ref="J565:K565"/>
    <mergeCell ref="E242:H242"/>
    <mergeCell ref="I562:K562"/>
    <mergeCell ref="J563:K563"/>
    <mergeCell ref="J564:K564"/>
    <mergeCell ref="C242:D243"/>
    <mergeCell ref="C443:E443"/>
    <mergeCell ref="C444:E444"/>
    <mergeCell ref="C445:E445"/>
    <mergeCell ref="C446:E446"/>
    <mergeCell ref="C447:E447"/>
    <mergeCell ref="C448:E448"/>
    <mergeCell ref="C439:G439"/>
    <mergeCell ref="B233:F233"/>
    <mergeCell ref="C440:E440"/>
    <mergeCell ref="C441:E441"/>
    <mergeCell ref="B234:F234"/>
    <mergeCell ref="C442:E442"/>
    <mergeCell ref="B231:F231"/>
    <mergeCell ref="B232:F232"/>
    <mergeCell ref="H230:I230"/>
    <mergeCell ref="H231:I231"/>
    <mergeCell ref="H233:I233"/>
    <mergeCell ref="H232:I232"/>
    <mergeCell ref="C744:D744"/>
    <mergeCell ref="C745:D745"/>
    <mergeCell ref="C746:D746"/>
    <mergeCell ref="C747:D747"/>
    <mergeCell ref="H187:I187"/>
    <mergeCell ref="C742:H742"/>
    <mergeCell ref="E740:F740"/>
    <mergeCell ref="C743:D743"/>
    <mergeCell ref="H234:I234"/>
    <mergeCell ref="B230:F230"/>
    <mergeCell ref="C753:D753"/>
    <mergeCell ref="C754:D754"/>
    <mergeCell ref="C755:D755"/>
    <mergeCell ref="C748:D748"/>
    <mergeCell ref="C749:D749"/>
    <mergeCell ref="C750:D750"/>
    <mergeCell ref="C751:D751"/>
    <mergeCell ref="H186:I186"/>
    <mergeCell ref="F186:G186"/>
    <mergeCell ref="D186:E186"/>
    <mergeCell ref="B186:C186"/>
    <mergeCell ref="C756:D756"/>
    <mergeCell ref="C764:D764"/>
    <mergeCell ref="C757:D757"/>
    <mergeCell ref="C758:D758"/>
    <mergeCell ref="C759:D759"/>
    <mergeCell ref="C752:D752"/>
    <mergeCell ref="C766:D766"/>
    <mergeCell ref="C762:H762"/>
    <mergeCell ref="C760:H760"/>
    <mergeCell ref="C761:D761"/>
    <mergeCell ref="C763:D763"/>
    <mergeCell ref="G774:H774"/>
    <mergeCell ref="C765:D765"/>
    <mergeCell ref="C825:D825"/>
    <mergeCell ref="C819:D819"/>
    <mergeCell ref="C820:D820"/>
    <mergeCell ref="C821:D821"/>
    <mergeCell ref="C822:D822"/>
    <mergeCell ref="C818:D818"/>
    <mergeCell ref="B813:F813"/>
    <mergeCell ref="C815:D815"/>
    <mergeCell ref="C816:D816"/>
    <mergeCell ref="C817:D817"/>
    <mergeCell ref="C823:D823"/>
    <mergeCell ref="C824:D824"/>
    <mergeCell ref="E815:F815"/>
    <mergeCell ref="E816:F816"/>
    <mergeCell ref="E817:F817"/>
    <mergeCell ref="E824:F824"/>
    <mergeCell ref="E825:F825"/>
    <mergeCell ref="E822:F822"/>
    <mergeCell ref="E818:F818"/>
    <mergeCell ref="E819:F819"/>
    <mergeCell ref="E820:F820"/>
    <mergeCell ref="E821:F821"/>
    <mergeCell ref="E823:F823"/>
  </mergeCells>
  <phoneticPr fontId="0" type="noConversion"/>
  <pageMargins left="0.25" right="0.25" top="0.25" bottom="0.25" header="0.5" footer="0.5"/>
  <pageSetup orientation="portrait" r:id="rId1"/>
  <headerFooter alignWithMargins="0"/>
  <rowBreaks count="10" manualBreakCount="10">
    <brk id="164" max="16383" man="1"/>
    <brk id="248" max="16383" man="1"/>
    <brk id="427" max="16383" man="1"/>
    <brk id="485" max="16383" man="1"/>
    <brk id="528" max="16383" man="1"/>
    <brk id="622" max="16383" man="1"/>
    <brk id="674" max="16383" man="1"/>
    <brk id="768" max="16383" man="1"/>
    <brk id="786" max="16383" man="1"/>
    <brk id="829" max="16383" man="1"/>
  </rowBreaks>
  <ignoredErrors>
    <ignoredError sqref="K729 K781" unlockedFormula="1"/>
  </ignoredErrors>
  <drawing r:id="rId2"/>
  <legacyDrawing r:id="rId3"/>
  <oleObjects>
    <oleObject progId="Equation.3" shapeId="1028" r:id="rId4"/>
    <oleObject progId="Equation.3" shapeId="1029" r:id="rId5"/>
    <oleObject progId="Equation.3" shapeId="1030" r:id="rId6"/>
    <oleObject progId="Equation.3" shapeId="1031" r:id="rId7"/>
    <oleObject progId="Equation.3" shapeId="1032" r:id="rId8"/>
    <oleObject progId="Equation.3" shapeId="1033" r:id="rId9"/>
    <oleObject progId="Equation.3" shapeId="1034" r:id="rId10"/>
    <oleObject progId="Equation.3" shapeId="1035" r:id="rId11"/>
    <oleObject progId="Equation.3" shapeId="1038" r:id="rId12"/>
    <oleObject progId="Equation.3" shapeId="1043" r:id="rId13"/>
    <oleObject progId="Equation.3" shapeId="1044" r:id="rId14"/>
    <oleObject progId="Equation.3" shapeId="1045" r:id="rId15"/>
    <oleObject progId="Equation.3" shapeId="1046" r:id="rId16"/>
    <oleObject progId="Equation.3" shapeId="1051" r:id="rId17"/>
    <oleObject progId="Equation.3" shapeId="1052" r:id="rId18"/>
    <oleObject progId="Equation.3" shapeId="1053" r:id="rId19"/>
    <oleObject progId="Equation.3" shapeId="1054" r:id="rId20"/>
    <oleObject progId="Equation.3" shapeId="1055" r:id="rId21"/>
    <oleObject progId="Equation.3" shapeId="1056" r:id="rId22"/>
    <oleObject progId="Equation.3" shapeId="1057" r:id="rId23"/>
    <oleObject progId="Equation.3" shapeId="1058" r:id="rId24"/>
    <oleObject progId="Equation.3" shapeId="1059" r:id="rId25"/>
    <oleObject progId="Equation.3" shapeId="1060" r:id="rId26"/>
    <oleObject progId="Equation.3" shapeId="1061" r:id="rId27"/>
    <oleObject progId="Equation.3" shapeId="1062" r:id="rId28"/>
    <oleObject progId="Equation.3" shapeId="1064" r:id="rId29"/>
    <oleObject progId="Equation.3" shapeId="1066" r:id="rId30"/>
    <oleObject progId="Equation.3" shapeId="1067" r:id="rId31"/>
    <oleObject progId="Equation.3" shapeId="1068" r:id="rId32"/>
    <oleObject progId="Equation.3" shapeId="1070" r:id="rId33"/>
    <oleObject progId="Equation.3" shapeId="1072" r:id="rId34"/>
    <oleObject progId="Equation.3" shapeId="1073" r:id="rId35"/>
    <oleObject progId="Equation.3" shapeId="1076" r:id="rId36"/>
    <oleObject progId="Equation.3" shapeId="1077" r:id="rId37"/>
    <oleObject progId="Equation.3" shapeId="1078" r:id="rId38"/>
    <oleObject progId="Equation.3" shapeId="1081" r:id="rId39"/>
    <oleObject progId="Equation.3" shapeId="1082" r:id="rId40"/>
    <oleObject progId="Equation.3" shapeId="1085" r:id="rId41"/>
    <oleObject progId="Equation.3" shapeId="1088" r:id="rId42"/>
    <oleObject progId="Equation.3" shapeId="1089" r:id="rId43"/>
    <oleObject progId="Equation.3" shapeId="1090" r:id="rId44"/>
    <oleObject progId="Equation.3" shapeId="1091" r:id="rId45"/>
    <oleObject progId="Equation.3" shapeId="1092" r:id="rId46"/>
    <oleObject progId="Equation.3" shapeId="1093" r:id="rId47"/>
    <oleObject progId="Equation.3" shapeId="1094" r:id="rId48"/>
    <oleObject progId="Equation.3" shapeId="1095" r:id="rId49"/>
    <oleObject progId="Equation.3" shapeId="1096" r:id="rId50"/>
    <oleObject progId="Equation.3" shapeId="1097" r:id="rId51"/>
    <oleObject progId="Equation.3" shapeId="1102" r:id="rId52"/>
    <oleObject progId="Equation.3" shapeId="1103" r:id="rId53"/>
    <oleObject progId="Equation.3" shapeId="1104" r:id="rId54"/>
    <oleObject progId="Equation.3" shapeId="1105" r:id="rId55"/>
    <oleObject progId="Equation.3" shapeId="1107" r:id="rId56"/>
    <oleObject progId="Equation.3" shapeId="1108" r:id="rId57"/>
    <oleObject progId="Equation.3" shapeId="1109" r:id="rId58"/>
    <oleObject progId="Equation.3" shapeId="1110" r:id="rId59"/>
    <oleObject progId="Equation.3" shapeId="1111" r:id="rId60"/>
    <oleObject progId="Equation.3" shapeId="1112" r:id="rId61"/>
    <oleObject progId="Equation.3" shapeId="1117" r:id="rId62"/>
    <oleObject progId="Equation.3" shapeId="1118" r:id="rId63"/>
    <oleObject progId="Equation.3" shapeId="1119" r:id="rId64"/>
    <oleObject progId="Equation.3" shapeId="1120" r:id="rId65"/>
    <oleObject progId="Equation.3" shapeId="1121" r:id="rId66"/>
    <oleObject progId="Equation.3" shapeId="1122" r:id="rId67"/>
    <oleObject progId="Equation.3" shapeId="1123" r:id="rId68"/>
    <oleObject progId="Equation.3" shapeId="1124" r:id="rId69"/>
    <oleObject progId="Equation.3" shapeId="1131" r:id="rId70"/>
    <oleObject progId="Equation.3" shapeId="1133" r:id="rId71"/>
    <oleObject progId="Equation.3" shapeId="1134" r:id="rId72"/>
    <oleObject progId="Equation.3" shapeId="1135" r:id="rId73"/>
    <oleObject progId="Equation.3" shapeId="1142" r:id="rId74"/>
    <oleObject progId="Equation.3" shapeId="1143" r:id="rId75"/>
    <oleObject progId="Equation.3" shapeId="1144" r:id="rId76"/>
    <oleObject progId="Equation.3" shapeId="1146" r:id="rId77"/>
    <oleObject progId="Equation.3" shapeId="1147" r:id="rId78"/>
    <oleObject progId="Equation.3" shapeId="1148" r:id="rId79"/>
    <oleObject progId="Equation.3" shapeId="1149" r:id="rId80"/>
    <oleObject progId="Equation.3" shapeId="1150" r:id="rId81"/>
    <oleObject progId="Equation.3" shapeId="1151" r:id="rId82"/>
    <oleObject progId="Equation.3" shapeId="1159" r:id="rId83"/>
    <oleObject progId="Equation.3" shapeId="1162" r:id="rId84"/>
    <oleObject progId="Equation.3" shapeId="1163" r:id="rId85"/>
    <oleObject progId="Equation.3" shapeId="1187" r:id="rId86"/>
    <oleObject progId="Equation.3" shapeId="1195" r:id="rId87"/>
    <oleObject progId="Equation.3" shapeId="1196" r:id="rId88"/>
    <oleObject progId="Equation.3" shapeId="1197" r:id="rId89"/>
    <oleObject progId="Equation.3" shapeId="1198" r:id="rId90"/>
    <oleObject progId="Equation.3" shapeId="1199" r:id="rId91"/>
    <oleObject progId="Equation.3" shapeId="1200" r:id="rId92"/>
    <oleObject progId="Equation.3" shapeId="1201" r:id="rId93"/>
    <oleObject progId="Equation.3" shapeId="1209" r:id="rId94"/>
    <oleObject progId="Equation.3" shapeId="1210" r:id="rId95"/>
    <oleObject progId="Equation.3" shapeId="1212" r:id="rId96"/>
    <oleObject progId="Equation.3" shapeId="1213" r:id="rId97"/>
    <oleObject progId="Equation.3" shapeId="1233" r:id="rId98"/>
    <oleObject progId="Equation.3" shapeId="1237" r:id="rId99"/>
    <oleObject progId="Equation.3" shapeId="1238" r:id="rId100"/>
    <oleObject progId="Equation.3" shapeId="1239" r:id="rId101"/>
    <oleObject progId="Equation.3" shapeId="1240" r:id="rId102"/>
    <oleObject progId="Equation.3" shapeId="1241" r:id="rId103"/>
    <oleObject progId="Equation.3" shapeId="1242" r:id="rId104"/>
    <oleObject progId="Equation.3" shapeId="1243" r:id="rId105"/>
    <oleObject progId="Equation.3" shapeId="1244" r:id="rId106"/>
    <oleObject progId="Equation.3" shapeId="1245" r:id="rId107"/>
    <oleObject progId="Equation.3" shapeId="1246" r:id="rId108"/>
    <oleObject progId="Equation.3" shapeId="1247" r:id="rId109"/>
    <oleObject progId="Equation.3" shapeId="1248" r:id="rId110"/>
    <oleObject progId="Equation.3" shapeId="1254" r:id="rId111"/>
    <oleObject progId="Equation.3" shapeId="1255" r:id="rId112"/>
    <oleObject progId="Equation.3" shapeId="1256" r:id="rId113"/>
    <oleObject progId="Equation.3" shapeId="1257" r:id="rId114"/>
    <oleObject progId="Equation.3" shapeId="1258" r:id="rId115"/>
    <oleObject progId="Equation.3" shapeId="1259" r:id="rId116"/>
    <oleObject progId="Equation.3" shapeId="1261" r:id="rId117"/>
    <oleObject progId="Equation.3" shapeId="1262" r:id="rId118"/>
    <oleObject progId="Equation.3" shapeId="1263" r:id="rId119"/>
    <oleObject progId="Equation.3" shapeId="1264" r:id="rId120"/>
    <oleObject progId="Equation.3" shapeId="1265" r:id="rId121"/>
    <oleObject progId="Equation.3" shapeId="1266" r:id="rId122"/>
    <oleObject progId="Equation.3" shapeId="1267" r:id="rId123"/>
    <oleObject progId="Equation.3" shapeId="1268" r:id="rId124"/>
    <oleObject progId="Equation.3" shapeId="1269" r:id="rId125"/>
    <oleObject progId="Equation.3" shapeId="1270" r:id="rId126"/>
    <oleObject progId="Equation.3" shapeId="1271" r:id="rId127"/>
    <oleObject progId="Equation.3" shapeId="1272" r:id="rId128"/>
    <oleObject progId="MSPhotoEd.3" shapeId="1274" r:id="rId129"/>
    <oleObject progId="Equation.3" shapeId="1277" r:id="rId130"/>
    <oleObject progId="Equation.3" shapeId="1276" r:id="rId131"/>
    <oleObject progId="Equation.3" shapeId="1278" r:id="rId132"/>
    <oleObject progId="Equation.3" shapeId="1279" r:id="rId133"/>
    <oleObject progId="Equation.3" shapeId="1312" r:id="rId134"/>
    <oleObject progId="Equation.3" shapeId="1313" r:id="rId135"/>
    <oleObject progId="Equation.3" shapeId="1314" r:id="rId136"/>
    <oleObject progId="Equation.3" shapeId="1322" r:id="rId137"/>
    <oleObject progId="Equation.3" shapeId="1323" r:id="rId138"/>
    <oleObject progId="Equation.3" shapeId="1327" r:id="rId139"/>
    <oleObject progId="Equation.3" shapeId="1329" r:id="rId140"/>
    <oleObject progId="Equation.3" shapeId="1330" r:id="rId141"/>
    <oleObject progId="Equation.3" shapeId="1331" r:id="rId142"/>
    <oleObject progId="Equation.3" shapeId="1332" r:id="rId143"/>
    <oleObject progId="Equation.3" shapeId="1333" r:id="rId144"/>
    <oleObject progId="Equation.3" shapeId="1334" r:id="rId145"/>
    <oleObject progId="Equation.3" shapeId="1335" r:id="rId146"/>
    <oleObject progId="Equation.3" shapeId="1336" r:id="rId147"/>
    <oleObject progId="Equation.3" shapeId="1337" r:id="rId148"/>
    <oleObject progId="Equation.3" shapeId="1338" r:id="rId149"/>
    <oleObject progId="Equation.3" shapeId="1339" r:id="rId150"/>
    <oleObject progId="Equation.3" shapeId="1340" r:id="rId151"/>
    <oleObject progId="MSPhotoEd.3" shapeId="1342" r:id="rId152"/>
    <oleObject progId="Equation.3" shapeId="1343" r:id="rId153"/>
    <oleObject progId="Equation.3" shapeId="1344" r:id="rId154"/>
    <oleObject progId="Equation.3" shapeId="1346" r:id="rId155"/>
    <oleObject progId="Equation.3" shapeId="1348" r:id="rId156"/>
    <oleObject progId="Equation.3" shapeId="1349" r:id="rId157"/>
    <oleObject progId="Equation.3" shapeId="1350" r:id="rId158"/>
    <oleObject progId="Equation.3" shapeId="1351" r:id="rId159"/>
    <oleObject progId="Equation.3" shapeId="1409" r:id="rId160"/>
    <oleObject progId="Equation.3" shapeId="1410" r:id="rId161"/>
    <oleObject progId="Equation.3" shapeId="1411" r:id="rId162"/>
    <oleObject progId="Equation.3" shapeId="1412" r:id="rId163"/>
    <oleObject progId="Equation.3" shapeId="1413" r:id="rId164"/>
    <oleObject progId="Equation.3" shapeId="1414" r:id="rId165"/>
    <oleObject progId="Equation.3" shapeId="1415" r:id="rId166"/>
    <oleObject progId="Equation.3" shapeId="1416" r:id="rId167"/>
    <oleObject progId="Equation.3" shapeId="1417" r:id="rId168"/>
    <oleObject progId="Equation.3" shapeId="1418" r:id="rId169"/>
    <oleObject progId="Equation.3" shapeId="1419" r:id="rId170"/>
    <oleObject progId="Equation.3" shapeId="1425" r:id="rId171"/>
    <oleObject progId="Equation.3" shapeId="1426" r:id="rId172"/>
    <oleObject progId="Equation.3" shapeId="1427" r:id="rId173"/>
    <oleObject progId="Equation.3" shapeId="1428" r:id="rId174"/>
    <oleObject progId="Equation.3" shapeId="1429" r:id="rId175"/>
    <oleObject progId="Equation.3" shapeId="1430" r:id="rId176"/>
    <oleObject progId="Equation.3" shapeId="1434" r:id="rId177"/>
    <oleObject progId="Equation.3" shapeId="1435" r:id="rId178"/>
    <oleObject progId="Equation.3" shapeId="1436" r:id="rId179"/>
    <oleObject progId="Equation.3" shapeId="1437" r:id="rId180"/>
    <oleObject progId="Equation.3" shapeId="1438" r:id="rId181"/>
    <oleObject progId="Equation.3" shapeId="1439" r:id="rId182"/>
    <oleObject progId="Equation.3" shapeId="1440" r:id="rId183"/>
    <oleObject progId="Equation.3" shapeId="1441" r:id="rId184"/>
    <oleObject progId="Equation.3" shapeId="1442" r:id="rId185"/>
    <oleObject progId="Equation.3" shapeId="1443" r:id="rId186"/>
    <oleObject progId="Equation.3" shapeId="1444" r:id="rId187"/>
    <oleObject progId="Equation.3" shapeId="1445" r:id="rId188"/>
    <oleObject progId="Equation.3" shapeId="1446" r:id="rId189"/>
    <oleObject progId="Equation.3" shapeId="1447" r:id="rId190"/>
    <oleObject progId="Equation.3" shapeId="1448" r:id="rId191"/>
    <oleObject progId="Equation.3" shapeId="1449" r:id="rId192"/>
    <oleObject progId="Equation.3" shapeId="1450" r:id="rId193"/>
    <oleObject progId="Equation.3" shapeId="1451" r:id="rId194"/>
    <oleObject progId="Equation.3" shapeId="1452" r:id="rId195"/>
    <oleObject progId="Equation.3" shapeId="1453" r:id="rId196"/>
    <oleObject progId="Equation.3" shapeId="1454" r:id="rId197"/>
    <oleObject progId="Equation.3" shapeId="1456" r:id="rId198"/>
    <oleObject progId="Equation.3" shapeId="1458" r:id="rId199"/>
    <oleObject progId="Equation.3" shapeId="1459" r:id="rId200"/>
    <oleObject progId="Equation.3" shapeId="1460" r:id="rId201"/>
    <oleObject progId="Equation.3" shapeId="1461" r:id="rId202"/>
    <oleObject progId="Equation.3" shapeId="1462" r:id="rId203"/>
    <oleObject progId="Equation.3" shapeId="1464" r:id="rId204"/>
    <oleObject progId="Equation.3" shapeId="1465" r:id="rId205"/>
    <oleObject progId="Equation.3" shapeId="1466" r:id="rId206"/>
    <oleObject progId="Equation.3" shapeId="1467" r:id="rId207"/>
    <oleObject progId="Equation.3" shapeId="1468" r:id="rId208"/>
    <oleObject progId="Equation.3" shapeId="1469" r:id="rId209"/>
    <oleObject progId="Equation.3" shapeId="1470" r:id="rId210"/>
    <oleObject progId="Equation.3" shapeId="1471" r:id="rId211"/>
    <oleObject progId="Equation.3" shapeId="1472" r:id="rId212"/>
    <oleObject progId="Equation.3" shapeId="1473" r:id="rId213"/>
    <oleObject progId="Equation.3" shapeId="1474" r:id="rId214"/>
    <oleObject progId="Equation.3" shapeId="1475" r:id="rId215"/>
    <oleObject progId="Equation.3" shapeId="1476" r:id="rId216"/>
    <oleObject progId="Equation.3" shapeId="1477" r:id="rId217"/>
    <oleObject progId="Equation.3" shapeId="1478" r:id="rId218"/>
    <oleObject progId="Equation.3" shapeId="1479" r:id="rId219"/>
    <oleObject progId="Equation.3" shapeId="1480" r:id="rId220"/>
    <oleObject progId="Equation.3" shapeId="1481" r:id="rId221"/>
    <oleObject progId="Equation.3" shapeId="1482" r:id="rId222"/>
    <oleObject progId="Equation.3" shapeId="1483" r:id="rId223"/>
    <oleObject progId="Equation.3" shapeId="1484" r:id="rId224"/>
    <oleObject progId="Equation.3" shapeId="1485" r:id="rId225"/>
    <oleObject progId="Equation.3" shapeId="1487" r:id="rId226"/>
    <oleObject progId="Equation.3" shapeId="1488" r:id="rId227"/>
    <oleObject progId="Equation.3" shapeId="1489" r:id="rId228"/>
    <oleObject progId="Equation.3" shapeId="1490" r:id="rId229"/>
    <oleObject progId="Equation.3" shapeId="1491" r:id="rId230"/>
    <oleObject progId="Equation.3" shapeId="1492" r:id="rId231"/>
    <oleObject progId="Equation.3" shapeId="1494" r:id="rId232"/>
    <oleObject progId="Equation.3" shapeId="1495" r:id="rId233"/>
    <oleObject progId="Equation.3" shapeId="1502" r:id="rId234"/>
    <oleObject progId="Equation.3" shapeId="1503" r:id="rId235"/>
    <oleObject progId="Equation.3" shapeId="1504" r:id="rId236"/>
    <oleObject progId="Equation.3" shapeId="1506" r:id="rId237"/>
    <oleObject progId="Equation.3" shapeId="1507" r:id="rId238"/>
    <oleObject progId="Equation.3" shapeId="1508" r:id="rId239"/>
    <oleObject progId="Equation.3" shapeId="1510" r:id="rId240"/>
    <oleObject progId="Equation.3" shapeId="1511" r:id="rId241"/>
    <oleObject progId="Equation.3" shapeId="1512" r:id="rId242"/>
    <oleObject progId="Equation.3" shapeId="1513" r:id="rId243"/>
    <oleObject progId="Equation.3" shapeId="1514" r:id="rId244"/>
    <oleObject progId="Equation.3" shapeId="1515" r:id="rId245"/>
    <oleObject progId="Equation.3" shapeId="1516" r:id="rId246"/>
    <oleObject progId="Equation.3" shapeId="1527" r:id="rId247"/>
    <oleObject progId="Equation.3" shapeId="1533" r:id="rId248"/>
    <oleObject progId="Equation.3" shapeId="1534" r:id="rId249"/>
    <oleObject progId="Equation.3" shapeId="1535" r:id="rId250"/>
    <oleObject progId="Equation.3" shapeId="1536" r:id="rId251"/>
    <oleObject progId="Equation.3" shapeId="1537" r:id="rId252"/>
    <oleObject progId="Equation.3" shapeId="1538" r:id="rId253"/>
    <oleObject progId="Equation.3" shapeId="1539" r:id="rId254"/>
    <oleObject progId="Equation.3" shapeId="1540" r:id="rId255"/>
    <oleObject progId="Equation.3" shapeId="1541" r:id="rId256"/>
    <oleObject progId="Equation.3" shapeId="1542" r:id="rId257"/>
    <oleObject progId="Equation.3" shapeId="1543" r:id="rId258"/>
    <oleObject progId="Equation.3" shapeId="1544" r:id="rId259"/>
    <oleObject progId="Equation.3" shapeId="1545" r:id="rId260"/>
    <oleObject progId="Equation.3" shapeId="1546" r:id="rId261"/>
    <oleObject progId="Equation.3" shapeId="1547" r:id="rId262"/>
    <oleObject progId="Equation.3" shapeId="1548" r:id="rId263"/>
    <oleObject progId="Equation.3" shapeId="1549" r:id="rId264"/>
    <oleObject progId="Equation.3" shapeId="1550" r:id="rId265"/>
    <oleObject progId="Equation.3" shapeId="1551" r:id="rId266"/>
    <oleObject progId="Equation.3" shapeId="1552" r:id="rId267"/>
    <oleObject progId="Equation.3" shapeId="1553" r:id="rId268"/>
    <oleObject progId="Equation.3" shapeId="1554" r:id="rId269"/>
    <oleObject progId="Equation.3" shapeId="1555" r:id="rId270"/>
    <oleObject progId="Equation.3" shapeId="1556" r:id="rId271"/>
    <oleObject progId="Equation.3" shapeId="1557" r:id="rId272"/>
    <oleObject progId="Equation.3" shapeId="1558" r:id="rId273"/>
    <oleObject progId="Equation.3" shapeId="1559" r:id="rId274"/>
    <oleObject progId="Equation.3" shapeId="1560" r:id="rId275"/>
    <oleObject progId="Equation.3" shapeId="1561" r:id="rId276"/>
    <oleObject progId="Equation.3" shapeId="1562" r:id="rId277"/>
    <oleObject progId="Equation.3" shapeId="1563" r:id="rId278"/>
    <oleObject progId="Equation.3" shapeId="1564" r:id="rId279"/>
    <oleObject progId="Equation.3" shapeId="1565" r:id="rId280"/>
    <oleObject progId="Equation.3" shapeId="1566" r:id="rId281"/>
    <oleObject progId="Equation.3" shapeId="1568" r:id="rId282"/>
    <oleObject progId="Equation.3" shapeId="1569" r:id="rId283"/>
    <oleObject progId="Equation.3" shapeId="1571" r:id="rId284"/>
    <oleObject progId="Equation.3" shapeId="1578" r:id="rId285"/>
    <oleObject progId="Equation.3" shapeId="1579" r:id="rId286"/>
    <oleObject progId="Equation.3" shapeId="1586" r:id="rId287"/>
    <oleObject progId="Equation.3" shapeId="1587" r:id="rId288"/>
    <oleObject progId="Equation.3" shapeId="1588" r:id="rId289"/>
    <oleObject progId="Equation.3" shapeId="1589" r:id="rId290"/>
    <oleObject progId="Equation.3" shapeId="1590" r:id="rId291"/>
    <oleObject progId="Equation.3" shapeId="1591" r:id="rId292"/>
    <oleObject progId="Equation.3" shapeId="1592" r:id="rId293"/>
    <oleObject progId="Equation.3" shapeId="1595" r:id="rId294"/>
    <oleObject progId="Equation.3" shapeId="1596" r:id="rId295"/>
    <oleObject progId="Equation.3" shapeId="1597" r:id="rId296"/>
    <oleObject progId="Equation.3" shapeId="1598" r:id="rId297"/>
    <oleObject progId="Equation.3" shapeId="1599" r:id="rId298"/>
    <oleObject progId="Equation.3" shapeId="1600" r:id="rId299"/>
    <oleObject progId="Equation.3" shapeId="1601" r:id="rId300"/>
    <oleObject progId="Equation.3" shapeId="1602" r:id="rId301"/>
    <oleObject progId="Equation.3" shapeId="1603" r:id="rId302"/>
    <oleObject progId="Equation.3" shapeId="1604" r:id="rId303"/>
    <oleObject progId="Equation.3" shapeId="1607" r:id="rId304"/>
    <oleObject progId="Equation.3" shapeId="1608" r:id="rId305"/>
    <oleObject progId="Equation.3" shapeId="1612" r:id="rId306"/>
    <oleObject progId="Equation.3" shapeId="1613" r:id="rId307"/>
    <oleObject progId="Equation.3" shapeId="1617" r:id="rId308"/>
    <oleObject progId="Equation.3" shapeId="1618" r:id="rId309"/>
    <oleObject progId="Equation.3" shapeId="1619" r:id="rId310"/>
    <oleObject progId="Equation.3" shapeId="1621" r:id="rId311"/>
    <oleObject progId="Equation.3" shapeId="1622" r:id="rId312"/>
    <oleObject progId="Equation.3" shapeId="1623" r:id="rId313"/>
    <oleObject progId="Equation.3" shapeId="1626" r:id="rId314"/>
    <oleObject progId="Equation.3" shapeId="1627" r:id="rId315"/>
    <oleObject progId="Equation.3" shapeId="1628" r:id="rId316"/>
    <oleObject progId="Equation.3" shapeId="1710" r:id="rId317"/>
    <oleObject progId="Equation.3" shapeId="1711" r:id="rId318"/>
    <oleObject progId="Equation.3" shapeId="1712" r:id="rId319"/>
    <oleObject progId="Equation.3" shapeId="1713" r:id="rId320"/>
    <oleObject progId="Equation.3" shapeId="1714" r:id="rId321"/>
    <oleObject progId="Equation.3" shapeId="1715" r:id="rId322"/>
    <oleObject progId="Equation.3" shapeId="1716" r:id="rId323"/>
    <oleObject progId="Equation.3" shapeId="1717" r:id="rId324"/>
    <oleObject progId="Equation.3" shapeId="1718" r:id="rId325"/>
    <oleObject progId="Equation.3" shapeId="1719" r:id="rId326"/>
    <oleObject progId="Equation.3" shapeId="1720" r:id="rId327"/>
    <oleObject progId="Equation.3" shapeId="1721" r:id="rId328"/>
    <oleObject progId="Equation.3" shapeId="1722" r:id="rId329"/>
    <oleObject progId="Equation.3" shapeId="1754" r:id="rId330"/>
    <oleObject progId="Equation.3" shapeId="1755" r:id="rId331"/>
    <oleObject progId="Equation.3" shapeId="1756" r:id="rId332"/>
    <oleObject progId="Equation.3" shapeId="1757" r:id="rId333"/>
    <oleObject progId="Equation.3" shapeId="1759" r:id="rId334"/>
    <oleObject progId="Equation.3" shapeId="1760" r:id="rId335"/>
    <oleObject progId="Equation.3" shapeId="1761" r:id="rId336"/>
    <oleObject progId="Equation.3" shapeId="1762" r:id="rId337"/>
    <oleObject progId="Equation.3" shapeId="1763" r:id="rId338"/>
    <oleObject progId="Equation.3" shapeId="1764" r:id="rId339"/>
    <oleObject progId="Equation.3" shapeId="1766" r:id="rId340"/>
    <oleObject progId="Equation.3" shapeId="1767" r:id="rId341"/>
    <oleObject progId="Equation.3" shapeId="1768" r:id="rId342"/>
    <oleObject progId="Equation.3" shapeId="1769" r:id="rId343"/>
    <oleObject progId="Equation.3" shapeId="1770" r:id="rId344"/>
    <oleObject progId="Equation.3" shapeId="1771" r:id="rId345"/>
    <oleObject progId="Equation.3" shapeId="1772" r:id="rId346"/>
    <oleObject progId="Equation.3" shapeId="1774" r:id="rId347"/>
    <oleObject progId="Equation.3" shapeId="1775" r:id="rId348"/>
    <oleObject progId="Equation.3" shapeId="1776" r:id="rId349"/>
    <oleObject progId="Equation.3" shapeId="1777" r:id="rId350"/>
    <oleObject progId="Equation.3" shapeId="1778" r:id="rId351"/>
    <oleObject progId="Equation.3" shapeId="1779" r:id="rId352"/>
    <oleObject progId="Equation.3" shapeId="1780" r:id="rId353"/>
    <oleObject progId="Equation.3" shapeId="1781" r:id="rId354"/>
    <oleObject progId="Equation.3" shapeId="1782" r:id="rId355"/>
    <oleObject progId="Equation.3" shapeId="1783" r:id="rId356"/>
    <oleObject progId="Equation.3" shapeId="1784" r:id="rId357"/>
    <oleObject progId="Equation.3" shapeId="1785" r:id="rId358"/>
    <oleObject progId="Equation.3" shapeId="1786" r:id="rId359"/>
    <oleObject progId="Equation.3" shapeId="1787" r:id="rId360"/>
    <oleObject progId="Equation.3" shapeId="1788" r:id="rId361"/>
    <oleObject progId="Equation.3" shapeId="1789" r:id="rId362"/>
    <oleObject progId="Equation.3" shapeId="1790" r:id="rId363"/>
    <oleObject progId="Equation.3" shapeId="1791" r:id="rId364"/>
    <oleObject progId="Equation.3" shapeId="1792" r:id="rId365"/>
    <oleObject progId="Equation.3" shapeId="1793" r:id="rId366"/>
    <oleObject progId="Equation.3" shapeId="1794" r:id="rId367"/>
    <oleObject progId="Equation.3" shapeId="1795" r:id="rId368"/>
    <oleObject progId="Equation.3" shapeId="1796" r:id="rId369"/>
    <oleObject progId="Equation.3" shapeId="1797" r:id="rId370"/>
    <oleObject progId="Equation.3" shapeId="1798" r:id="rId371"/>
    <oleObject progId="Equation.3" shapeId="1799" r:id="rId372"/>
    <oleObject progId="Equation.3" shapeId="1800" r:id="rId373"/>
    <oleObject progId="Equation.3" shapeId="1801" r:id="rId374"/>
    <oleObject progId="Equation.3" shapeId="1802" r:id="rId375"/>
    <oleObject progId="Equation.3" shapeId="1803" r:id="rId376"/>
    <oleObject progId="Equation.3" shapeId="1807" r:id="rId377"/>
    <oleObject progId="Equation.3" shapeId="1808" r:id="rId378"/>
    <oleObject progId="Equation.3" shapeId="1809" r:id="rId379"/>
    <oleObject progId="Equation.3" shapeId="1816" r:id="rId380"/>
    <oleObject progId="Equation.3" shapeId="1821" r:id="rId381"/>
    <oleObject progId="Equation.3" shapeId="1827" r:id="rId382"/>
    <oleObject progId="Equation.3" shapeId="1828" r:id="rId383"/>
    <oleObject progId="Equation.3" shapeId="1829" r:id="rId384"/>
    <oleObject progId="Equation.3" shapeId="1830" r:id="rId385"/>
    <oleObject progId="Equation.3" shapeId="1832" r:id="rId386"/>
    <oleObject progId="Equation.3" shapeId="1833" r:id="rId387"/>
    <oleObject progId="Equation.3" shapeId="1834" r:id="rId388"/>
    <oleObject progId="Equation.3" shapeId="1835" r:id="rId389"/>
    <oleObject progId="Equation.3" shapeId="1836" r:id="rId390"/>
    <oleObject progId="Equation.3" shapeId="1837" r:id="rId391"/>
    <oleObject progId="Equation.3" shapeId="1838" r:id="rId392"/>
    <oleObject progId="Equation.3" shapeId="1839" r:id="rId393"/>
    <oleObject progId="Equation.3" shapeId="1840" r:id="rId394"/>
    <oleObject progId="Equation.3" shapeId="1841" r:id="rId395"/>
    <oleObject progId="Equation.3" shapeId="1842" r:id="rId396"/>
    <oleObject progId="Equation.3" shapeId="1844" r:id="rId397"/>
    <oleObject progId="Equation.3" shapeId="1845" r:id="rId398"/>
    <oleObject progId="Equation.3" shapeId="1846" r:id="rId399"/>
    <oleObject progId="Equation.3" shapeId="1849" r:id="rId400"/>
    <oleObject progId="MSPhotoEd.3" shapeId="1851" r:id="rId401"/>
    <oleObject progId="MSPhotoEd.3" shapeId="1852" r:id="rId402"/>
    <oleObject progId="Equation.3" shapeId="1853" r:id="rId403"/>
    <oleObject progId="MSPhotoEd.3" shapeId="1854" r:id="rId404"/>
    <oleObject progId="Equation.3" shapeId="1855" r:id="rId405"/>
    <oleObject progId="Equation.3" shapeId="1856" r:id="rId406"/>
    <oleObject progId="Equation.3" shapeId="1857" r:id="rId407"/>
  </oleObjects>
</worksheet>
</file>

<file path=xl/worksheets/sheet2.xml><?xml version="1.0" encoding="utf-8"?>
<worksheet xmlns="http://schemas.openxmlformats.org/spreadsheetml/2006/main" xmlns:r="http://schemas.openxmlformats.org/officeDocument/2006/relationships">
  <sheetPr codeName="Sheet2"/>
  <dimension ref="A1:T843"/>
  <sheetViews>
    <sheetView showGridLines="0" tabSelected="1" workbookViewId="0">
      <selection activeCell="K32" sqref="K32"/>
    </sheetView>
  </sheetViews>
  <sheetFormatPr defaultRowHeight="12.75"/>
  <cols>
    <col min="1" max="1" width="2.5703125" style="4" customWidth="1"/>
    <col min="2" max="4" width="9.140625" style="4"/>
    <col min="5" max="5" width="8.5703125" style="4" customWidth="1"/>
    <col min="6" max="6" width="11.7109375" style="4" bestFit="1" customWidth="1"/>
    <col min="7" max="9" width="10.140625" style="4" bestFit="1" customWidth="1"/>
    <col min="10" max="10" width="2.28515625" style="4" customWidth="1"/>
    <col min="11" max="11" width="15.85546875" style="4" bestFit="1" customWidth="1"/>
    <col min="12" max="12" width="5.140625" style="4" customWidth="1"/>
    <col min="13" max="16384" width="9.140625" style="4"/>
  </cols>
  <sheetData>
    <row r="1" spans="1:12">
      <c r="A1" s="229"/>
      <c r="B1" s="2"/>
      <c r="C1" s="2"/>
      <c r="D1" s="2"/>
      <c r="E1" s="2"/>
      <c r="F1" s="2"/>
      <c r="G1" s="2"/>
      <c r="H1" s="2"/>
      <c r="I1" s="2"/>
      <c r="J1" s="2"/>
      <c r="K1" s="2"/>
      <c r="L1" s="3">
        <v>1</v>
      </c>
    </row>
    <row r="2" spans="1:12">
      <c r="A2" s="5"/>
      <c r="L2" s="6"/>
    </row>
    <row r="3" spans="1:12">
      <c r="A3" s="5"/>
      <c r="L3" s="6"/>
    </row>
    <row r="4" spans="1:12">
      <c r="A4" s="5"/>
      <c r="L4" s="6"/>
    </row>
    <row r="5" spans="1:12">
      <c r="A5" s="5"/>
      <c r="L5" s="6"/>
    </row>
    <row r="6" spans="1:12">
      <c r="A6" s="5"/>
      <c r="L6" s="6"/>
    </row>
    <row r="7" spans="1:12">
      <c r="A7" s="5"/>
      <c r="L7" s="6"/>
    </row>
    <row r="8" spans="1:12">
      <c r="A8" s="5"/>
      <c r="L8" s="6"/>
    </row>
    <row r="9" spans="1:12">
      <c r="A9" s="5"/>
      <c r="C9" s="7" t="s">
        <v>357</v>
      </c>
      <c r="L9" s="6"/>
    </row>
    <row r="10" spans="1:12">
      <c r="A10" s="5"/>
      <c r="L10" s="6"/>
    </row>
    <row r="11" spans="1:12">
      <c r="A11" s="5"/>
      <c r="L11" s="6"/>
    </row>
    <row r="12" spans="1:12">
      <c r="A12" s="5"/>
      <c r="L12" s="6"/>
    </row>
    <row r="13" spans="1:12">
      <c r="A13" s="5"/>
      <c r="L13" s="6"/>
    </row>
    <row r="14" spans="1:12">
      <c r="A14" s="5"/>
      <c r="L14" s="6"/>
    </row>
    <row r="15" spans="1:12">
      <c r="A15" s="5"/>
      <c r="L15" s="6"/>
    </row>
    <row r="16" spans="1:12">
      <c r="A16" s="5"/>
      <c r="L16" s="6"/>
    </row>
    <row r="17" spans="1:12">
      <c r="A17" s="5"/>
      <c r="L17" s="6"/>
    </row>
    <row r="18" spans="1:12">
      <c r="A18" s="5"/>
      <c r="L18" s="6"/>
    </row>
    <row r="19" spans="1:12">
      <c r="A19" s="5"/>
      <c r="L19" s="6"/>
    </row>
    <row r="20" spans="1:12">
      <c r="A20" s="5"/>
      <c r="L20" s="6"/>
    </row>
    <row r="21" spans="1:12">
      <c r="A21" s="5"/>
      <c r="L21" s="6"/>
    </row>
    <row r="22" spans="1:12">
      <c r="A22" s="5"/>
      <c r="L22" s="6"/>
    </row>
    <row r="23" spans="1:12">
      <c r="A23" s="5"/>
      <c r="L23" s="6"/>
    </row>
    <row r="24" spans="1:12">
      <c r="A24" s="5"/>
      <c r="L24" s="6"/>
    </row>
    <row r="25" spans="1:12">
      <c r="A25" s="5"/>
      <c r="L25" s="6"/>
    </row>
    <row r="26" spans="1:12">
      <c r="A26" s="5"/>
      <c r="L26" s="6"/>
    </row>
    <row r="27" spans="1:12">
      <c r="A27" s="5"/>
      <c r="L27" s="6"/>
    </row>
    <row r="28" spans="1:12">
      <c r="A28" s="5"/>
      <c r="L28" s="6"/>
    </row>
    <row r="29" spans="1:12">
      <c r="A29" s="5"/>
      <c r="L29" s="6"/>
    </row>
    <row r="30" spans="1:12">
      <c r="A30" s="5"/>
      <c r="L30" s="6"/>
    </row>
    <row r="31" spans="1:12">
      <c r="A31" s="5"/>
      <c r="L31" s="6"/>
    </row>
    <row r="32" spans="1:12">
      <c r="A32" s="5"/>
      <c r="C32" s="4" t="s">
        <v>15</v>
      </c>
      <c r="J32" s="4" t="s">
        <v>2</v>
      </c>
      <c r="K32" s="8">
        <v>10</v>
      </c>
      <c r="L32" s="6"/>
    </row>
    <row r="33" spans="1:12">
      <c r="A33" s="5"/>
      <c r="C33" s="4" t="s">
        <v>128</v>
      </c>
      <c r="J33" s="4" t="s">
        <v>2</v>
      </c>
      <c r="K33" s="9">
        <v>100</v>
      </c>
      <c r="L33" s="6"/>
    </row>
    <row r="34" spans="1:12">
      <c r="A34" s="5"/>
      <c r="C34" s="4" t="s">
        <v>219</v>
      </c>
      <c r="J34" s="4" t="s">
        <v>2</v>
      </c>
      <c r="K34" s="10">
        <f>K32*K33</f>
        <v>1000</v>
      </c>
      <c r="L34" s="6"/>
    </row>
    <row r="35" spans="1:12">
      <c r="A35" s="5"/>
      <c r="L35" s="6"/>
    </row>
    <row r="36" spans="1:12">
      <c r="A36" s="5"/>
      <c r="L36" s="6"/>
    </row>
    <row r="37" spans="1:12">
      <c r="A37" s="5"/>
      <c r="L37" s="6"/>
    </row>
    <row r="38" spans="1:12">
      <c r="A38" s="5"/>
      <c r="L38" s="6"/>
    </row>
    <row r="39" spans="1:12">
      <c r="A39" s="5"/>
      <c r="L39" s="6"/>
    </row>
    <row r="40" spans="1:12">
      <c r="A40" s="5"/>
      <c r="L40" s="6"/>
    </row>
    <row r="41" spans="1:12">
      <c r="A41" s="5"/>
      <c r="L41" s="6"/>
    </row>
    <row r="42" spans="1:12">
      <c r="A42" s="5"/>
      <c r="L42" s="6"/>
    </row>
    <row r="43" spans="1:12">
      <c r="A43" s="5"/>
      <c r="C43" s="4" t="s">
        <v>219</v>
      </c>
      <c r="J43" s="4" t="s">
        <v>2</v>
      </c>
      <c r="K43" s="11">
        <v>1000</v>
      </c>
      <c r="L43" s="6"/>
    </row>
    <row r="44" spans="1:12">
      <c r="A44" s="5"/>
      <c r="C44" s="4" t="s">
        <v>128</v>
      </c>
      <c r="J44" s="4" t="s">
        <v>2</v>
      </c>
      <c r="K44" s="9">
        <v>100</v>
      </c>
      <c r="L44" s="6"/>
    </row>
    <row r="45" spans="1:12">
      <c r="A45" s="5"/>
      <c r="C45" s="4" t="s">
        <v>15</v>
      </c>
      <c r="J45" s="4" t="s">
        <v>2</v>
      </c>
      <c r="K45" s="12">
        <f>K43/K44</f>
        <v>10</v>
      </c>
      <c r="L45" s="6"/>
    </row>
    <row r="46" spans="1:12">
      <c r="A46" s="5"/>
      <c r="K46" s="13"/>
      <c r="L46" s="6"/>
    </row>
    <row r="47" spans="1:12">
      <c r="A47" s="5"/>
      <c r="K47" s="13"/>
      <c r="L47" s="6"/>
    </row>
    <row r="48" spans="1:12">
      <c r="A48" s="5"/>
      <c r="K48" s="13"/>
      <c r="L48" s="6"/>
    </row>
    <row r="49" spans="1:12">
      <c r="A49" s="5"/>
      <c r="K49" s="13"/>
      <c r="L49" s="6"/>
    </row>
    <row r="50" spans="1:12">
      <c r="A50" s="5"/>
      <c r="K50" s="13"/>
      <c r="L50" s="6"/>
    </row>
    <row r="51" spans="1:12">
      <c r="A51" s="5"/>
      <c r="K51" s="13"/>
      <c r="L51" s="6"/>
    </row>
    <row r="52" spans="1:12">
      <c r="A52" s="5"/>
      <c r="K52" s="13"/>
      <c r="L52" s="6"/>
    </row>
    <row r="53" spans="1:12">
      <c r="A53" s="5"/>
      <c r="K53" s="13"/>
      <c r="L53" s="6"/>
    </row>
    <row r="54" spans="1:12">
      <c r="A54" s="5"/>
      <c r="C54" s="4" t="s">
        <v>219</v>
      </c>
      <c r="J54" s="4" t="s">
        <v>2</v>
      </c>
      <c r="K54" s="11">
        <v>1000</v>
      </c>
      <c r="L54" s="6"/>
    </row>
    <row r="55" spans="1:12">
      <c r="A55" s="5"/>
      <c r="C55" s="4" t="s">
        <v>15</v>
      </c>
      <c r="J55" s="4" t="s">
        <v>2</v>
      </c>
      <c r="K55" s="8">
        <v>10</v>
      </c>
      <c r="L55" s="6"/>
    </row>
    <row r="56" spans="1:12">
      <c r="A56" s="5"/>
      <c r="C56" s="4" t="s">
        <v>128</v>
      </c>
      <c r="J56" s="4" t="s">
        <v>2</v>
      </c>
      <c r="K56" s="14">
        <f>K54/K55</f>
        <v>100</v>
      </c>
      <c r="L56" s="6"/>
    </row>
    <row r="57" spans="1:12">
      <c r="A57" s="5"/>
      <c r="K57" s="13"/>
      <c r="L57" s="6"/>
    </row>
    <row r="58" spans="1:12">
      <c r="A58" s="5"/>
      <c r="K58" s="13"/>
      <c r="L58" s="6"/>
    </row>
    <row r="59" spans="1:12">
      <c r="A59" s="5"/>
      <c r="K59" s="13"/>
      <c r="L59" s="6"/>
    </row>
    <row r="60" spans="1:12">
      <c r="A60" s="5"/>
      <c r="K60" s="13"/>
      <c r="L60" s="6"/>
    </row>
    <row r="61" spans="1:12" ht="13.5" thickBot="1">
      <c r="A61" s="15"/>
      <c r="B61" s="16"/>
      <c r="C61" s="16"/>
      <c r="D61" s="16"/>
      <c r="E61" s="16"/>
      <c r="F61" s="16"/>
      <c r="G61" s="16"/>
      <c r="H61" s="16"/>
      <c r="I61" s="16"/>
      <c r="J61" s="16"/>
      <c r="K61" s="17"/>
      <c r="L61" s="18"/>
    </row>
    <row r="62" spans="1:12">
      <c r="A62" s="1"/>
      <c r="B62" s="2"/>
      <c r="C62" s="2"/>
      <c r="D62" s="2"/>
      <c r="E62" s="2"/>
      <c r="F62" s="2"/>
      <c r="G62" s="2"/>
      <c r="H62" s="2"/>
      <c r="I62" s="2"/>
      <c r="J62" s="2"/>
      <c r="K62" s="19"/>
      <c r="L62" s="3">
        <v>2</v>
      </c>
    </row>
    <row r="63" spans="1:12">
      <c r="A63" s="5"/>
      <c r="C63" s="20" t="s">
        <v>72</v>
      </c>
      <c r="L63" s="6"/>
    </row>
    <row r="64" spans="1:12">
      <c r="A64" s="5"/>
      <c r="L64" s="6"/>
    </row>
    <row r="65" spans="1:12">
      <c r="A65" s="5"/>
      <c r="L65" s="6"/>
    </row>
    <row r="66" spans="1:12">
      <c r="A66" s="5"/>
      <c r="L66" s="6"/>
    </row>
    <row r="67" spans="1:12">
      <c r="A67" s="5"/>
      <c r="L67" s="6"/>
    </row>
    <row r="68" spans="1:12">
      <c r="A68" s="5"/>
      <c r="L68" s="6"/>
    </row>
    <row r="69" spans="1:12">
      <c r="A69" s="5"/>
      <c r="C69" s="4" t="s">
        <v>308</v>
      </c>
      <c r="J69" s="4" t="s">
        <v>2</v>
      </c>
      <c r="K69" s="230">
        <v>10</v>
      </c>
      <c r="L69" s="6"/>
    </row>
    <row r="70" spans="1:12">
      <c r="A70" s="5"/>
      <c r="C70" s="4" t="s">
        <v>309</v>
      </c>
      <c r="J70" s="4" t="s">
        <v>2</v>
      </c>
      <c r="K70" s="231">
        <f>K69/2</f>
        <v>5</v>
      </c>
      <c r="L70" s="6"/>
    </row>
    <row r="71" spans="1:12">
      <c r="A71" s="5"/>
      <c r="C71" s="4" t="s">
        <v>310</v>
      </c>
      <c r="J71" s="4" t="s">
        <v>2</v>
      </c>
      <c r="K71" s="232">
        <f>(PI()*K69^2)/4</f>
        <v>78.539816339744831</v>
      </c>
      <c r="L71" s="6"/>
    </row>
    <row r="72" spans="1:12">
      <c r="A72" s="5"/>
      <c r="L72" s="6"/>
    </row>
    <row r="73" spans="1:12">
      <c r="A73" s="5"/>
      <c r="L73" s="6"/>
    </row>
    <row r="74" spans="1:12">
      <c r="A74" s="5"/>
      <c r="C74" s="20" t="s">
        <v>76</v>
      </c>
      <c r="L74" s="6"/>
    </row>
    <row r="75" spans="1:12">
      <c r="A75" s="5"/>
      <c r="C75" s="20"/>
      <c r="L75" s="6"/>
    </row>
    <row r="76" spans="1:12">
      <c r="A76" s="5"/>
      <c r="L76" s="6"/>
    </row>
    <row r="77" spans="1:12">
      <c r="A77" s="5"/>
      <c r="L77" s="6"/>
    </row>
    <row r="78" spans="1:12">
      <c r="A78" s="5"/>
      <c r="L78" s="6"/>
    </row>
    <row r="79" spans="1:12">
      <c r="A79" s="5"/>
      <c r="L79" s="6"/>
    </row>
    <row r="80" spans="1:12">
      <c r="A80" s="5"/>
      <c r="L80" s="6"/>
    </row>
    <row r="81" spans="1:12">
      <c r="A81" s="5"/>
      <c r="C81" s="4" t="s">
        <v>311</v>
      </c>
      <c r="J81" s="4" t="s">
        <v>2</v>
      </c>
      <c r="K81" s="230">
        <v>10</v>
      </c>
      <c r="L81" s="6"/>
    </row>
    <row r="82" spans="1:12">
      <c r="A82" s="5"/>
      <c r="C82" s="4" t="s">
        <v>312</v>
      </c>
      <c r="J82" s="4" t="s">
        <v>2</v>
      </c>
      <c r="K82" s="230">
        <v>9.75</v>
      </c>
      <c r="L82" s="6"/>
    </row>
    <row r="83" spans="1:12">
      <c r="A83" s="5"/>
      <c r="C83" s="4" t="s">
        <v>313</v>
      </c>
      <c r="J83" s="4" t="s">
        <v>2</v>
      </c>
      <c r="K83" s="231">
        <f>K81/2</f>
        <v>5</v>
      </c>
      <c r="L83" s="6"/>
    </row>
    <row r="84" spans="1:12">
      <c r="A84" s="5"/>
      <c r="C84" s="24" t="s">
        <v>312</v>
      </c>
      <c r="J84" s="24" t="s">
        <v>2</v>
      </c>
      <c r="K84" s="231">
        <f>K82/2</f>
        <v>4.875</v>
      </c>
      <c r="L84" s="6"/>
    </row>
    <row r="85" spans="1:12">
      <c r="A85" s="5"/>
      <c r="C85" s="24" t="s">
        <v>314</v>
      </c>
      <c r="J85" s="24" t="s">
        <v>2</v>
      </c>
      <c r="K85" s="232">
        <f>PI()*(K81^2-K82^2)/4</f>
        <v>3.877903431774901</v>
      </c>
      <c r="L85" s="6"/>
    </row>
    <row r="86" spans="1:12">
      <c r="A86" s="5"/>
      <c r="C86" s="24"/>
      <c r="J86" s="24"/>
      <c r="K86" s="25"/>
      <c r="L86" s="6"/>
    </row>
    <row r="87" spans="1:12">
      <c r="A87" s="5"/>
      <c r="L87" s="6"/>
    </row>
    <row r="88" spans="1:12">
      <c r="A88" s="5"/>
      <c r="C88" s="20" t="s">
        <v>81</v>
      </c>
      <c r="F88" s="20"/>
      <c r="L88" s="6"/>
    </row>
    <row r="89" spans="1:12">
      <c r="A89" s="5"/>
      <c r="L89" s="6"/>
    </row>
    <row r="90" spans="1:12">
      <c r="A90" s="5"/>
      <c r="L90" s="6"/>
    </row>
    <row r="91" spans="1:12">
      <c r="A91" s="5"/>
      <c r="L91" s="6"/>
    </row>
    <row r="92" spans="1:12">
      <c r="A92" s="5"/>
      <c r="L92" s="6"/>
    </row>
    <row r="93" spans="1:12">
      <c r="A93" s="5"/>
      <c r="C93" s="4" t="s">
        <v>315</v>
      </c>
      <c r="J93" s="4" t="s">
        <v>2</v>
      </c>
      <c r="K93" s="230">
        <v>10</v>
      </c>
      <c r="L93" s="6"/>
    </row>
    <row r="94" spans="1:12">
      <c r="A94" s="5"/>
      <c r="C94" s="4" t="s">
        <v>316</v>
      </c>
      <c r="J94" s="4" t="s">
        <v>2</v>
      </c>
      <c r="K94" s="230">
        <v>300</v>
      </c>
      <c r="L94" s="6"/>
    </row>
    <row r="95" spans="1:12">
      <c r="A95" s="5"/>
      <c r="C95" s="4" t="s">
        <v>317</v>
      </c>
      <c r="J95" s="4" t="s">
        <v>2</v>
      </c>
      <c r="K95" s="232">
        <f>PI()*K93*K94</f>
        <v>9424.7779607693792</v>
      </c>
      <c r="L95" s="6"/>
    </row>
    <row r="96" spans="1:12">
      <c r="A96" s="5"/>
      <c r="H96" s="26" t="s">
        <v>227</v>
      </c>
      <c r="J96" s="24" t="s">
        <v>2</v>
      </c>
      <c r="K96" s="233">
        <f>K95/10000</f>
        <v>0.94247779607693793</v>
      </c>
      <c r="L96" s="6"/>
    </row>
    <row r="97" spans="1:12">
      <c r="A97" s="5"/>
      <c r="K97" s="13"/>
      <c r="L97" s="6"/>
    </row>
    <row r="98" spans="1:12">
      <c r="A98" s="5"/>
      <c r="C98" s="20" t="s">
        <v>221</v>
      </c>
      <c r="K98" s="13"/>
      <c r="L98" s="6"/>
    </row>
    <row r="99" spans="1:12">
      <c r="A99" s="5"/>
      <c r="K99" s="13"/>
      <c r="L99" s="6"/>
    </row>
    <row r="100" spans="1:12">
      <c r="A100" s="5"/>
      <c r="L100" s="6"/>
    </row>
    <row r="101" spans="1:12">
      <c r="A101" s="5"/>
      <c r="L101" s="6"/>
    </row>
    <row r="102" spans="1:12">
      <c r="A102" s="5"/>
      <c r="C102" s="338"/>
      <c r="D102" s="338"/>
      <c r="E102" s="338"/>
      <c r="F102" s="338"/>
      <c r="H102" s="29"/>
      <c r="L102" s="6"/>
    </row>
    <row r="103" spans="1:12">
      <c r="A103" s="5"/>
      <c r="D103" s="30"/>
      <c r="E103" s="328"/>
      <c r="F103" s="328"/>
      <c r="H103" s="28"/>
      <c r="L103" s="6"/>
    </row>
    <row r="104" spans="1:12">
      <c r="A104" s="5"/>
      <c r="D104" s="30"/>
      <c r="E104" s="329"/>
      <c r="F104" s="329"/>
      <c r="H104" s="28"/>
      <c r="L104" s="6"/>
    </row>
    <row r="105" spans="1:12">
      <c r="A105" s="5"/>
      <c r="D105" s="30"/>
      <c r="E105" s="330"/>
      <c r="F105" s="330"/>
      <c r="G105" s="24"/>
      <c r="H105" s="31"/>
      <c r="L105" s="6"/>
    </row>
    <row r="106" spans="1:12">
      <c r="A106" s="5"/>
      <c r="D106" s="30"/>
      <c r="E106" s="331"/>
      <c r="F106" s="331"/>
      <c r="G106" s="24"/>
      <c r="H106" s="31"/>
      <c r="L106" s="6"/>
    </row>
    <row r="107" spans="1:12">
      <c r="A107" s="5"/>
      <c r="C107" s="32"/>
      <c r="D107" s="30"/>
      <c r="E107" s="332"/>
      <c r="F107" s="332"/>
      <c r="G107" s="24"/>
      <c r="H107" s="28"/>
      <c r="L107" s="6"/>
    </row>
    <row r="108" spans="1:12">
      <c r="A108" s="5"/>
      <c r="D108" s="30"/>
      <c r="E108" s="333"/>
      <c r="F108" s="333"/>
      <c r="G108" s="24"/>
      <c r="H108" s="31"/>
      <c r="L108" s="6"/>
    </row>
    <row r="109" spans="1:12">
      <c r="A109" s="5"/>
      <c r="D109" s="30"/>
      <c r="E109" s="334"/>
      <c r="F109" s="334"/>
      <c r="G109" s="24"/>
      <c r="H109" s="31"/>
      <c r="L109" s="6"/>
    </row>
    <row r="110" spans="1:12">
      <c r="A110" s="5"/>
      <c r="D110" s="30"/>
      <c r="E110" s="339"/>
      <c r="F110" s="339"/>
      <c r="G110" s="24"/>
      <c r="H110" s="31"/>
      <c r="L110" s="6"/>
    </row>
    <row r="111" spans="1:12">
      <c r="A111" s="5"/>
      <c r="D111" s="33"/>
      <c r="E111" s="340"/>
      <c r="F111" s="340"/>
      <c r="H111" s="28"/>
      <c r="L111" s="6"/>
    </row>
    <row r="112" spans="1:12">
      <c r="A112" s="5"/>
      <c r="D112" s="30"/>
      <c r="E112" s="335"/>
      <c r="F112" s="335"/>
      <c r="G112" s="24"/>
      <c r="H112" s="31"/>
      <c r="L112" s="6"/>
    </row>
    <row r="113" spans="1:12">
      <c r="A113" s="5"/>
      <c r="D113" s="30"/>
      <c r="E113" s="335"/>
      <c r="F113" s="335"/>
      <c r="G113" s="24"/>
      <c r="H113" s="31"/>
      <c r="L113" s="6"/>
    </row>
    <row r="114" spans="1:12">
      <c r="A114" s="5"/>
      <c r="D114" s="30"/>
      <c r="E114" s="335"/>
      <c r="F114" s="335"/>
      <c r="G114" s="24"/>
      <c r="H114" s="31"/>
      <c r="L114" s="6"/>
    </row>
    <row r="115" spans="1:12">
      <c r="A115" s="5"/>
      <c r="D115" s="30"/>
      <c r="E115" s="335"/>
      <c r="F115" s="335"/>
      <c r="G115" s="24"/>
      <c r="H115" s="31"/>
      <c r="L115" s="6"/>
    </row>
    <row r="116" spans="1:12">
      <c r="A116" s="5"/>
      <c r="D116" s="30"/>
      <c r="E116" s="335"/>
      <c r="F116" s="335"/>
      <c r="G116" s="24"/>
      <c r="H116" s="31"/>
      <c r="L116" s="6"/>
    </row>
    <row r="117" spans="1:12">
      <c r="A117" s="5"/>
      <c r="D117" s="30"/>
      <c r="E117" s="335"/>
      <c r="F117" s="335"/>
      <c r="G117" s="24"/>
      <c r="H117" s="31"/>
      <c r="L117" s="6"/>
    </row>
    <row r="118" spans="1:12">
      <c r="A118" s="5"/>
      <c r="D118" s="30"/>
      <c r="E118" s="335"/>
      <c r="F118" s="335"/>
      <c r="G118" s="24"/>
      <c r="H118" s="31"/>
      <c r="L118" s="6"/>
    </row>
    <row r="119" spans="1:12">
      <c r="A119" s="5"/>
      <c r="D119" s="30"/>
      <c r="E119" s="335"/>
      <c r="F119" s="335"/>
      <c r="G119" s="24"/>
      <c r="H119" s="31"/>
      <c r="L119" s="6"/>
    </row>
    <row r="120" spans="1:12">
      <c r="A120" s="5"/>
      <c r="K120" s="13"/>
      <c r="L120" s="6"/>
    </row>
    <row r="121" spans="1:12">
      <c r="A121" s="5"/>
      <c r="K121" s="13"/>
      <c r="L121" s="6"/>
    </row>
    <row r="122" spans="1:12" ht="13.5" thickBot="1">
      <c r="A122" s="15"/>
      <c r="B122" s="16"/>
      <c r="C122" s="16"/>
      <c r="D122" s="16"/>
      <c r="E122" s="16"/>
      <c r="F122" s="16"/>
      <c r="G122" s="16"/>
      <c r="H122" s="16"/>
      <c r="I122" s="16"/>
      <c r="J122" s="16"/>
      <c r="K122" s="17"/>
      <c r="L122" s="18"/>
    </row>
    <row r="123" spans="1:12">
      <c r="A123" s="1"/>
      <c r="B123" s="2"/>
      <c r="C123" s="2"/>
      <c r="D123" s="2"/>
      <c r="E123" s="2"/>
      <c r="F123" s="2"/>
      <c r="G123" s="2"/>
      <c r="H123" s="2"/>
      <c r="I123" s="2"/>
      <c r="J123" s="2"/>
      <c r="K123" s="19"/>
      <c r="L123" s="3">
        <v>3</v>
      </c>
    </row>
    <row r="124" spans="1:12">
      <c r="A124" s="5"/>
      <c r="C124" s="20" t="s">
        <v>231</v>
      </c>
      <c r="L124" s="6"/>
    </row>
    <row r="125" spans="1:12">
      <c r="A125" s="5"/>
      <c r="L125" s="6"/>
    </row>
    <row r="126" spans="1:12">
      <c r="A126" s="5"/>
      <c r="L126" s="6"/>
    </row>
    <row r="127" spans="1:12">
      <c r="A127" s="5"/>
      <c r="L127" s="6"/>
    </row>
    <row r="128" spans="1:12">
      <c r="A128" s="5"/>
      <c r="L128" s="6"/>
    </row>
    <row r="129" spans="1:12">
      <c r="A129" s="5"/>
      <c r="L129" s="6"/>
    </row>
    <row r="130" spans="1:12">
      <c r="A130" s="5"/>
      <c r="L130" s="6"/>
    </row>
    <row r="131" spans="1:12">
      <c r="A131" s="5"/>
      <c r="C131" s="4" t="s">
        <v>214</v>
      </c>
      <c r="J131" s="4" t="s">
        <v>2</v>
      </c>
      <c r="K131" s="34">
        <v>100</v>
      </c>
      <c r="L131" s="6"/>
    </row>
    <row r="132" spans="1:12">
      <c r="A132" s="5"/>
      <c r="C132" s="4" t="s">
        <v>215</v>
      </c>
      <c r="J132" s="4" t="s">
        <v>2</v>
      </c>
      <c r="K132" s="34">
        <v>200</v>
      </c>
      <c r="L132" s="6"/>
    </row>
    <row r="133" spans="1:12">
      <c r="A133" s="5"/>
      <c r="C133" s="4" t="s">
        <v>216</v>
      </c>
      <c r="J133" s="4" t="s">
        <v>2</v>
      </c>
      <c r="K133" s="34">
        <v>300</v>
      </c>
      <c r="L133" s="6"/>
    </row>
    <row r="134" spans="1:12">
      <c r="A134" s="5"/>
      <c r="C134" s="24" t="s">
        <v>217</v>
      </c>
      <c r="J134" s="24" t="s">
        <v>2</v>
      </c>
      <c r="K134" s="14">
        <f>K131+K132+K133</f>
        <v>600</v>
      </c>
      <c r="L134" s="6"/>
    </row>
    <row r="135" spans="1:12">
      <c r="A135" s="5"/>
      <c r="L135" s="6"/>
    </row>
    <row r="136" spans="1:12">
      <c r="A136" s="5"/>
      <c r="L136" s="6"/>
    </row>
    <row r="137" spans="1:12">
      <c r="A137" s="5"/>
      <c r="C137" s="20" t="s">
        <v>213</v>
      </c>
      <c r="L137" s="6"/>
    </row>
    <row r="138" spans="1:12">
      <c r="A138" s="5"/>
      <c r="C138" s="20"/>
      <c r="L138" s="6"/>
    </row>
    <row r="139" spans="1:12">
      <c r="A139" s="5"/>
      <c r="C139" s="20"/>
      <c r="L139" s="6"/>
    </row>
    <row r="140" spans="1:12">
      <c r="A140" s="5"/>
      <c r="C140" s="20"/>
      <c r="L140" s="6"/>
    </row>
    <row r="141" spans="1:12">
      <c r="A141" s="5"/>
      <c r="C141" s="20"/>
      <c r="L141" s="6"/>
    </row>
    <row r="142" spans="1:12">
      <c r="A142" s="5"/>
      <c r="C142" s="20"/>
      <c r="L142" s="6"/>
    </row>
    <row r="143" spans="1:12">
      <c r="A143" s="5"/>
      <c r="C143" s="20"/>
      <c r="L143" s="6"/>
    </row>
    <row r="144" spans="1:12">
      <c r="A144" s="5"/>
      <c r="C144" s="20"/>
      <c r="L144" s="6"/>
    </row>
    <row r="145" spans="1:12">
      <c r="A145" s="5"/>
      <c r="L145" s="6"/>
    </row>
    <row r="146" spans="1:12">
      <c r="A146" s="5"/>
      <c r="L146" s="6"/>
    </row>
    <row r="147" spans="1:12">
      <c r="A147" s="5"/>
      <c r="C147" s="4" t="s">
        <v>214</v>
      </c>
      <c r="J147" s="4" t="s">
        <v>2</v>
      </c>
      <c r="K147" s="34">
        <v>100</v>
      </c>
      <c r="L147" s="6"/>
    </row>
    <row r="148" spans="1:12">
      <c r="A148" s="5"/>
      <c r="C148" s="4" t="s">
        <v>215</v>
      </c>
      <c r="J148" s="4" t="s">
        <v>2</v>
      </c>
      <c r="K148" s="34">
        <v>200</v>
      </c>
      <c r="L148" s="6"/>
    </row>
    <row r="149" spans="1:12">
      <c r="A149" s="5"/>
      <c r="C149" s="4" t="s">
        <v>216</v>
      </c>
      <c r="J149" s="4" t="s">
        <v>2</v>
      </c>
      <c r="K149" s="34">
        <v>300</v>
      </c>
      <c r="L149" s="6"/>
    </row>
    <row r="150" spans="1:12">
      <c r="A150" s="5"/>
      <c r="C150" s="24" t="s">
        <v>217</v>
      </c>
      <c r="J150" s="24" t="s">
        <v>2</v>
      </c>
      <c r="K150" s="14">
        <f>1/((1/K147)+(1/K148)+(1/K149))</f>
        <v>54.545454545454547</v>
      </c>
      <c r="L150" s="6"/>
    </row>
    <row r="151" spans="1:12">
      <c r="A151" s="5"/>
      <c r="C151" s="24"/>
      <c r="J151" s="24"/>
      <c r="K151" s="35"/>
      <c r="L151" s="6"/>
    </row>
    <row r="152" spans="1:12">
      <c r="A152" s="5"/>
      <c r="C152" s="24"/>
      <c r="J152" s="24"/>
      <c r="K152" s="35"/>
      <c r="L152" s="6"/>
    </row>
    <row r="153" spans="1:12">
      <c r="A153" s="5"/>
      <c r="C153" s="20" t="s">
        <v>218</v>
      </c>
      <c r="J153" s="24"/>
      <c r="K153" s="35"/>
      <c r="L153" s="6"/>
    </row>
    <row r="154" spans="1:12">
      <c r="A154" s="5"/>
      <c r="C154" s="24"/>
      <c r="J154" s="24"/>
      <c r="K154" s="35"/>
      <c r="L154" s="6"/>
    </row>
    <row r="155" spans="1:12">
      <c r="A155" s="5"/>
      <c r="C155" s="24"/>
      <c r="J155" s="24"/>
      <c r="K155" s="35"/>
      <c r="L155" s="6"/>
    </row>
    <row r="156" spans="1:12">
      <c r="A156" s="5"/>
      <c r="C156" s="24"/>
      <c r="J156" s="24"/>
      <c r="K156" s="35"/>
      <c r="L156" s="6"/>
    </row>
    <row r="157" spans="1:12">
      <c r="A157" s="5"/>
      <c r="C157" s="24" t="s">
        <v>219</v>
      </c>
      <c r="J157" s="24" t="s">
        <v>2</v>
      </c>
      <c r="K157" s="11">
        <v>10</v>
      </c>
      <c r="L157" s="6"/>
    </row>
    <row r="158" spans="1:12">
      <c r="A158" s="5"/>
      <c r="C158" s="24" t="s">
        <v>15</v>
      </c>
      <c r="J158" s="24" t="s">
        <v>2</v>
      </c>
      <c r="K158" s="8">
        <v>20</v>
      </c>
      <c r="L158" s="6"/>
    </row>
    <row r="159" spans="1:12">
      <c r="A159" s="5"/>
      <c r="C159" s="24" t="s">
        <v>220</v>
      </c>
      <c r="J159" s="24" t="s">
        <v>2</v>
      </c>
      <c r="K159" s="36">
        <f>K157*K158</f>
        <v>200</v>
      </c>
      <c r="L159" s="6"/>
    </row>
    <row r="160" spans="1:12">
      <c r="A160" s="5"/>
      <c r="C160" s="24"/>
      <c r="J160" s="24"/>
      <c r="K160" s="37"/>
      <c r="L160" s="6"/>
    </row>
    <row r="161" spans="1:12">
      <c r="A161" s="5"/>
      <c r="C161" s="24" t="s">
        <v>15</v>
      </c>
      <c r="J161" s="24" t="s">
        <v>2</v>
      </c>
      <c r="K161" s="8">
        <v>20</v>
      </c>
      <c r="L161" s="6"/>
    </row>
    <row r="162" spans="1:12">
      <c r="A162" s="5"/>
      <c r="C162" s="24" t="s">
        <v>128</v>
      </c>
      <c r="J162" s="24" t="s">
        <v>2</v>
      </c>
      <c r="K162" s="9">
        <v>0.5</v>
      </c>
      <c r="L162" s="6"/>
    </row>
    <row r="163" spans="1:12">
      <c r="A163" s="5"/>
      <c r="C163" s="24" t="s">
        <v>220</v>
      </c>
      <c r="J163" s="24" t="s">
        <v>2</v>
      </c>
      <c r="K163" s="36">
        <f>(K161^2)*K162</f>
        <v>200</v>
      </c>
      <c r="L163" s="6"/>
    </row>
    <row r="164" spans="1:12" ht="13.5" thickBot="1">
      <c r="A164" s="15"/>
      <c r="B164" s="16"/>
      <c r="C164" s="16"/>
      <c r="D164" s="16"/>
      <c r="E164" s="16"/>
      <c r="F164" s="16"/>
      <c r="G164" s="16"/>
      <c r="H164" s="16"/>
      <c r="I164" s="16"/>
      <c r="J164" s="16"/>
      <c r="K164" s="16"/>
      <c r="L164" s="18"/>
    </row>
    <row r="165" spans="1:12">
      <c r="A165" s="1"/>
      <c r="B165" s="2"/>
      <c r="C165" s="2"/>
      <c r="D165" s="2"/>
      <c r="E165" s="2"/>
      <c r="F165" s="2"/>
      <c r="G165" s="2"/>
      <c r="H165" s="2"/>
      <c r="I165" s="2"/>
      <c r="J165" s="2"/>
      <c r="K165" s="2"/>
      <c r="L165" s="3">
        <v>4</v>
      </c>
    </row>
    <row r="166" spans="1:12">
      <c r="A166" s="5"/>
      <c r="C166" s="20" t="s">
        <v>43</v>
      </c>
      <c r="L166" s="6"/>
    </row>
    <row r="167" spans="1:12">
      <c r="A167" s="5"/>
      <c r="L167" s="6"/>
    </row>
    <row r="168" spans="1:12">
      <c r="A168" s="5"/>
      <c r="L168" s="6"/>
    </row>
    <row r="169" spans="1:12">
      <c r="A169" s="5"/>
      <c r="L169" s="6"/>
    </row>
    <row r="170" spans="1:12">
      <c r="A170" s="5"/>
      <c r="L170" s="6"/>
    </row>
    <row r="171" spans="1:12">
      <c r="A171" s="5"/>
      <c r="L171" s="6"/>
    </row>
    <row r="172" spans="1:12">
      <c r="A172" s="5"/>
      <c r="L172" s="6"/>
    </row>
    <row r="173" spans="1:12">
      <c r="A173" s="5"/>
      <c r="L173" s="6"/>
    </row>
    <row r="174" spans="1:12">
      <c r="A174" s="5"/>
      <c r="L174" s="6"/>
    </row>
    <row r="175" spans="1:12">
      <c r="A175" s="5"/>
      <c r="L175" s="6"/>
    </row>
    <row r="176" spans="1:12">
      <c r="A176" s="5"/>
      <c r="L176" s="6"/>
    </row>
    <row r="177" spans="1:12">
      <c r="A177" s="5"/>
      <c r="L177" s="6"/>
    </row>
    <row r="178" spans="1:12">
      <c r="A178" s="5"/>
      <c r="L178" s="6"/>
    </row>
    <row r="179" spans="1:12">
      <c r="A179" s="5"/>
      <c r="L179" s="6"/>
    </row>
    <row r="180" spans="1:12">
      <c r="A180" s="5"/>
      <c r="L180" s="6"/>
    </row>
    <row r="181" spans="1:12">
      <c r="A181" s="5"/>
      <c r="L181" s="6"/>
    </row>
    <row r="182" spans="1:12">
      <c r="A182" s="5"/>
      <c r="L182" s="6"/>
    </row>
    <row r="183" spans="1:12">
      <c r="A183" s="5"/>
      <c r="L183" s="6"/>
    </row>
    <row r="184" spans="1:12">
      <c r="A184" s="5"/>
      <c r="L184" s="6"/>
    </row>
    <row r="185" spans="1:12" ht="13.5" thickBot="1">
      <c r="A185" s="5"/>
      <c r="F185" s="38" t="s">
        <v>57</v>
      </c>
      <c r="L185" s="6"/>
    </row>
    <row r="186" spans="1:12">
      <c r="A186" s="5"/>
      <c r="B186" s="284" t="s">
        <v>63</v>
      </c>
      <c r="C186" s="283"/>
      <c r="D186" s="281" t="s">
        <v>64</v>
      </c>
      <c r="E186" s="283"/>
      <c r="F186" s="281" t="s">
        <v>65</v>
      </c>
      <c r="G186" s="283"/>
      <c r="H186" s="281" t="s">
        <v>66</v>
      </c>
      <c r="I186" s="282"/>
      <c r="L186" s="6"/>
    </row>
    <row r="187" spans="1:12">
      <c r="A187" s="39"/>
      <c r="B187" s="336" t="s">
        <v>182</v>
      </c>
      <c r="C187" s="337"/>
      <c r="D187" s="287" t="s">
        <v>183</v>
      </c>
      <c r="E187" s="337"/>
      <c r="F187" s="287" t="s">
        <v>184</v>
      </c>
      <c r="G187" s="337"/>
      <c r="H187" s="287" t="s">
        <v>185</v>
      </c>
      <c r="I187" s="288"/>
      <c r="L187" s="6"/>
    </row>
    <row r="188" spans="1:12">
      <c r="A188" s="40"/>
      <c r="B188" s="41" t="s">
        <v>44</v>
      </c>
      <c r="C188" s="42">
        <v>0</v>
      </c>
      <c r="D188" s="43" t="s">
        <v>44</v>
      </c>
      <c r="E188" s="42">
        <v>0</v>
      </c>
      <c r="F188" s="44" t="s">
        <v>45</v>
      </c>
      <c r="G188" s="45">
        <v>0.01</v>
      </c>
      <c r="H188" s="43" t="s">
        <v>48</v>
      </c>
      <c r="I188" s="46">
        <v>2</v>
      </c>
      <c r="K188" s="47"/>
      <c r="L188" s="6"/>
    </row>
    <row r="189" spans="1:12">
      <c r="A189" s="39"/>
      <c r="B189" s="41" t="s">
        <v>46</v>
      </c>
      <c r="C189" s="48">
        <v>1</v>
      </c>
      <c r="D189" s="43" t="s">
        <v>46</v>
      </c>
      <c r="E189" s="48">
        <v>1</v>
      </c>
      <c r="F189" s="44" t="s">
        <v>47</v>
      </c>
      <c r="G189" s="49">
        <v>0.1</v>
      </c>
      <c r="H189" s="43" t="s">
        <v>47</v>
      </c>
      <c r="I189" s="50">
        <v>5</v>
      </c>
      <c r="K189" s="47"/>
      <c r="L189" s="6"/>
    </row>
    <row r="190" spans="1:12">
      <c r="A190" s="39"/>
      <c r="B190" s="41" t="s">
        <v>48</v>
      </c>
      <c r="C190" s="51">
        <v>2</v>
      </c>
      <c r="D190" s="43" t="s">
        <v>48</v>
      </c>
      <c r="E190" s="51">
        <v>2</v>
      </c>
      <c r="F190" s="43"/>
      <c r="G190" s="43"/>
      <c r="H190" s="43" t="s">
        <v>45</v>
      </c>
      <c r="I190" s="52">
        <v>10</v>
      </c>
      <c r="K190" s="47"/>
      <c r="L190" s="6"/>
    </row>
    <row r="191" spans="1:12">
      <c r="A191" s="39"/>
      <c r="B191" s="53" t="s">
        <v>49</v>
      </c>
      <c r="C191" s="54">
        <v>3</v>
      </c>
      <c r="D191" s="44" t="s">
        <v>49</v>
      </c>
      <c r="E191" s="54">
        <v>3</v>
      </c>
      <c r="F191" s="43" t="s">
        <v>44</v>
      </c>
      <c r="G191" s="55">
        <v>1</v>
      </c>
      <c r="H191" s="44" t="s">
        <v>56</v>
      </c>
      <c r="I191" s="56">
        <v>20</v>
      </c>
      <c r="K191" s="57"/>
      <c r="L191" s="6"/>
    </row>
    <row r="192" spans="1:12">
      <c r="A192" s="39"/>
      <c r="B192" s="53" t="s">
        <v>50</v>
      </c>
      <c r="C192" s="58">
        <v>4</v>
      </c>
      <c r="D192" s="44" t="s">
        <v>50</v>
      </c>
      <c r="E192" s="58">
        <v>4</v>
      </c>
      <c r="F192" s="43" t="s">
        <v>46</v>
      </c>
      <c r="G192" s="59">
        <v>10</v>
      </c>
      <c r="H192" s="43"/>
      <c r="I192" s="60"/>
      <c r="L192" s="6"/>
    </row>
    <row r="193" spans="1:12">
      <c r="A193" s="39"/>
      <c r="B193" s="53" t="s">
        <v>51</v>
      </c>
      <c r="C193" s="61">
        <v>5</v>
      </c>
      <c r="D193" s="44" t="s">
        <v>51</v>
      </c>
      <c r="E193" s="61">
        <v>5</v>
      </c>
      <c r="F193" s="43" t="s">
        <v>48</v>
      </c>
      <c r="G193" s="62">
        <v>100</v>
      </c>
      <c r="H193" s="43"/>
      <c r="I193" s="63"/>
      <c r="L193" s="6"/>
    </row>
    <row r="194" spans="1:12">
      <c r="A194" s="39"/>
      <c r="B194" s="53" t="s">
        <v>52</v>
      </c>
      <c r="C194" s="64">
        <v>6</v>
      </c>
      <c r="D194" s="44" t="s">
        <v>52</v>
      </c>
      <c r="E194" s="64">
        <v>6</v>
      </c>
      <c r="F194" s="44" t="s">
        <v>49</v>
      </c>
      <c r="G194" s="65">
        <v>1000</v>
      </c>
      <c r="H194" s="43"/>
      <c r="I194" s="63"/>
      <c r="L194" s="6"/>
    </row>
    <row r="195" spans="1:12">
      <c r="A195" s="39"/>
      <c r="B195" s="53" t="s">
        <v>53</v>
      </c>
      <c r="C195" s="66">
        <v>7</v>
      </c>
      <c r="D195" s="44" t="s">
        <v>53</v>
      </c>
      <c r="E195" s="66">
        <v>7</v>
      </c>
      <c r="F195" s="44" t="s">
        <v>50</v>
      </c>
      <c r="G195" s="67">
        <v>10000</v>
      </c>
      <c r="H195" s="43"/>
      <c r="I195" s="63"/>
      <c r="L195" s="6"/>
    </row>
    <row r="196" spans="1:12">
      <c r="A196" s="39"/>
      <c r="B196" s="53" t="s">
        <v>54</v>
      </c>
      <c r="C196" s="68">
        <v>8</v>
      </c>
      <c r="D196" s="44" t="s">
        <v>54</v>
      </c>
      <c r="E196" s="68">
        <v>8</v>
      </c>
      <c r="F196" s="44" t="s">
        <v>51</v>
      </c>
      <c r="G196" s="67">
        <v>100000</v>
      </c>
      <c r="H196" s="43"/>
      <c r="I196" s="63"/>
      <c r="L196" s="6"/>
    </row>
    <row r="197" spans="1:12" ht="13.5" thickBot="1">
      <c r="A197" s="39"/>
      <c r="B197" s="69" t="s">
        <v>55</v>
      </c>
      <c r="C197" s="70">
        <v>9</v>
      </c>
      <c r="D197" s="71" t="s">
        <v>55</v>
      </c>
      <c r="E197" s="70">
        <v>9</v>
      </c>
      <c r="F197" s="71" t="s">
        <v>52</v>
      </c>
      <c r="G197" s="72">
        <v>1000000</v>
      </c>
      <c r="H197" s="73"/>
      <c r="I197" s="74"/>
      <c r="L197" s="6"/>
    </row>
    <row r="198" spans="1:12">
      <c r="A198" s="39"/>
      <c r="L198" s="6"/>
    </row>
    <row r="199" spans="1:12">
      <c r="A199" s="5"/>
      <c r="F199" s="75" t="s">
        <v>58</v>
      </c>
      <c r="L199" s="6"/>
    </row>
    <row r="200" spans="1:12">
      <c r="A200" s="5"/>
      <c r="L200" s="6"/>
    </row>
    <row r="201" spans="1:12">
      <c r="A201" s="5"/>
      <c r="L201" s="6"/>
    </row>
    <row r="202" spans="1:12">
      <c r="A202" s="5"/>
      <c r="L202" s="6"/>
    </row>
    <row r="203" spans="1:12">
      <c r="A203" s="5"/>
      <c r="L203" s="6"/>
    </row>
    <row r="204" spans="1:12">
      <c r="A204" s="5"/>
      <c r="L204" s="6"/>
    </row>
    <row r="205" spans="1:12">
      <c r="A205" s="5"/>
      <c r="L205" s="6"/>
    </row>
    <row r="206" spans="1:12">
      <c r="A206" s="5"/>
      <c r="L206" s="6"/>
    </row>
    <row r="207" spans="1:12">
      <c r="A207" s="5"/>
      <c r="L207" s="6"/>
    </row>
    <row r="208" spans="1:12">
      <c r="A208" s="5"/>
      <c r="E208" s="75" t="s">
        <v>59</v>
      </c>
      <c r="G208" s="75" t="s">
        <v>61</v>
      </c>
      <c r="K208" s="24"/>
      <c r="L208" s="6"/>
    </row>
    <row r="209" spans="1:12">
      <c r="A209" s="5"/>
      <c r="E209" s="75" t="s">
        <v>60</v>
      </c>
      <c r="G209" s="75" t="s">
        <v>62</v>
      </c>
      <c r="K209" s="24"/>
      <c r="L209" s="6"/>
    </row>
    <row r="210" spans="1:12">
      <c r="A210" s="5"/>
      <c r="D210" s="75" t="s">
        <v>178</v>
      </c>
      <c r="K210" s="24"/>
      <c r="L210" s="6"/>
    </row>
    <row r="211" spans="1:12">
      <c r="A211" s="5"/>
      <c r="D211" s="75"/>
      <c r="K211" s="24"/>
      <c r="L211" s="6"/>
    </row>
    <row r="212" spans="1:12">
      <c r="A212" s="5"/>
      <c r="C212" s="20" t="s">
        <v>181</v>
      </c>
      <c r="D212" s="75"/>
      <c r="K212" s="24"/>
      <c r="L212" s="6"/>
    </row>
    <row r="213" spans="1:12">
      <c r="A213" s="5"/>
      <c r="C213" s="20"/>
      <c r="D213" s="75"/>
      <c r="K213" s="24"/>
      <c r="L213" s="6"/>
    </row>
    <row r="214" spans="1:12">
      <c r="A214" s="5"/>
      <c r="K214" s="24"/>
      <c r="L214" s="6"/>
    </row>
    <row r="215" spans="1:12">
      <c r="A215" s="5"/>
      <c r="B215" s="75" t="s">
        <v>67</v>
      </c>
      <c r="C215" s="76">
        <v>3</v>
      </c>
      <c r="D215" s="77" t="str">
        <f>LOOKUP(C215,C188:C197,B188:B197)</f>
        <v>Orange</v>
      </c>
      <c r="K215" s="24"/>
      <c r="L215" s="6"/>
    </row>
    <row r="216" spans="1:12">
      <c r="A216" s="5"/>
      <c r="B216" s="75" t="s">
        <v>68</v>
      </c>
      <c r="C216" s="76">
        <v>6</v>
      </c>
      <c r="D216" s="77" t="str">
        <f>LOOKUP(C216,E188:E197,D188:D197)</f>
        <v>Blue</v>
      </c>
      <c r="G216" s="78" t="s">
        <v>71</v>
      </c>
      <c r="H216" s="79">
        <f>(10*C215+C216)*C217</f>
        <v>3600</v>
      </c>
      <c r="I216" s="80">
        <f>C218</f>
        <v>10</v>
      </c>
      <c r="L216" s="6"/>
    </row>
    <row r="217" spans="1:12">
      <c r="A217" s="5"/>
      <c r="B217" s="75" t="s">
        <v>69</v>
      </c>
      <c r="C217" s="81">
        <v>100</v>
      </c>
      <c r="D217" s="77" t="str">
        <f>LOOKUP(C217,G188:G197,F188:F197)</f>
        <v>Red</v>
      </c>
      <c r="L217" s="6"/>
    </row>
    <row r="218" spans="1:12">
      <c r="A218" s="5"/>
      <c r="B218" s="82" t="s">
        <v>70</v>
      </c>
      <c r="C218" s="83">
        <v>10</v>
      </c>
      <c r="D218" s="84" t="str">
        <f>LOOKUP(C218,I188:I191,H188:H191)</f>
        <v>Silver</v>
      </c>
      <c r="F218" s="78" t="s">
        <v>179</v>
      </c>
      <c r="G218" s="85">
        <f>H216-C218*0.01*H216</f>
        <v>3240</v>
      </c>
      <c r="H218" s="38" t="s">
        <v>180</v>
      </c>
      <c r="I218" s="85">
        <f>H216+C218*0.01*H216</f>
        <v>3960</v>
      </c>
      <c r="L218" s="6"/>
    </row>
    <row r="219" spans="1:12">
      <c r="A219" s="5"/>
      <c r="L219" s="6"/>
    </row>
    <row r="220" spans="1:12">
      <c r="A220" s="5"/>
      <c r="L220" s="6"/>
    </row>
    <row r="221" spans="1:12">
      <c r="A221" s="5"/>
      <c r="L221" s="6"/>
    </row>
    <row r="222" spans="1:12">
      <c r="A222" s="5"/>
      <c r="L222" s="6"/>
    </row>
    <row r="223" spans="1:12">
      <c r="A223" s="5"/>
      <c r="L223" s="6"/>
    </row>
    <row r="224" spans="1:12" ht="13.5" thickBot="1">
      <c r="A224" s="15"/>
      <c r="B224" s="16"/>
      <c r="C224" s="16"/>
      <c r="D224" s="16"/>
      <c r="E224" s="16"/>
      <c r="F224" s="16"/>
      <c r="G224" s="16"/>
      <c r="H224" s="16"/>
      <c r="I224" s="16"/>
      <c r="J224" s="16"/>
      <c r="K224" s="16"/>
      <c r="L224" s="18"/>
    </row>
    <row r="225" spans="1:12">
      <c r="A225" s="1"/>
      <c r="B225" s="2"/>
      <c r="C225" s="2"/>
      <c r="D225" s="2"/>
      <c r="E225" s="2"/>
      <c r="F225" s="2"/>
      <c r="G225" s="2"/>
      <c r="H225" s="2"/>
      <c r="I225" s="2"/>
      <c r="J225" s="2"/>
      <c r="K225" s="2"/>
      <c r="L225" s="3">
        <v>5</v>
      </c>
    </row>
    <row r="226" spans="1:12">
      <c r="A226" s="5"/>
      <c r="C226" s="20" t="s">
        <v>104</v>
      </c>
      <c r="L226" s="6"/>
    </row>
    <row r="227" spans="1:12">
      <c r="A227" s="5"/>
      <c r="C227" s="20"/>
      <c r="L227" s="6"/>
    </row>
    <row r="228" spans="1:12">
      <c r="A228" s="5"/>
      <c r="B228" s="4" t="s">
        <v>119</v>
      </c>
      <c r="C228" s="20"/>
      <c r="L228" s="6"/>
    </row>
    <row r="229" spans="1:12" ht="13.5" thickBot="1">
      <c r="A229" s="5"/>
      <c r="L229" s="6"/>
    </row>
    <row r="230" spans="1:12" ht="13.5" thickTop="1">
      <c r="A230" s="5"/>
      <c r="B230" s="295" t="s">
        <v>105</v>
      </c>
      <c r="C230" s="296"/>
      <c r="D230" s="296"/>
      <c r="E230" s="296"/>
      <c r="F230" s="297"/>
      <c r="G230" s="86" t="s">
        <v>113</v>
      </c>
      <c r="H230" s="301" t="s">
        <v>106</v>
      </c>
      <c r="I230" s="302"/>
      <c r="L230" s="6"/>
    </row>
    <row r="231" spans="1:12">
      <c r="A231" s="5"/>
      <c r="B231" s="298" t="s">
        <v>108</v>
      </c>
      <c r="C231" s="299"/>
      <c r="D231" s="299"/>
      <c r="E231" s="299"/>
      <c r="F231" s="300"/>
      <c r="G231" s="87" t="s">
        <v>109</v>
      </c>
      <c r="H231" s="303">
        <v>0</v>
      </c>
      <c r="I231" s="304"/>
      <c r="L231" s="6"/>
    </row>
    <row r="232" spans="1:12">
      <c r="A232" s="5"/>
      <c r="B232" s="298" t="s">
        <v>349</v>
      </c>
      <c r="C232" s="299"/>
      <c r="D232" s="299"/>
      <c r="E232" s="299"/>
      <c r="F232" s="300"/>
      <c r="G232" s="87" t="s">
        <v>110</v>
      </c>
      <c r="H232" s="303">
        <v>-0.05</v>
      </c>
      <c r="I232" s="304"/>
      <c r="L232" s="6"/>
    </row>
    <row r="233" spans="1:12">
      <c r="A233" s="5"/>
      <c r="B233" s="298" t="s">
        <v>107</v>
      </c>
      <c r="C233" s="299"/>
      <c r="D233" s="299"/>
      <c r="E233" s="299"/>
      <c r="F233" s="300"/>
      <c r="G233" s="88" t="s">
        <v>111</v>
      </c>
      <c r="H233" s="303">
        <v>-7.0000000000000007E-2</v>
      </c>
      <c r="I233" s="304"/>
      <c r="L233" s="6"/>
    </row>
    <row r="234" spans="1:12" ht="13.5" thickBot="1">
      <c r="A234" s="5"/>
      <c r="B234" s="310" t="s">
        <v>114</v>
      </c>
      <c r="C234" s="311"/>
      <c r="D234" s="311"/>
      <c r="E234" s="311"/>
      <c r="F234" s="312"/>
      <c r="G234" s="89" t="s">
        <v>112</v>
      </c>
      <c r="H234" s="293">
        <v>-1.1000000000000001</v>
      </c>
      <c r="I234" s="294"/>
      <c r="L234" s="6"/>
    </row>
    <row r="235" spans="1:12" ht="13.5" thickTop="1">
      <c r="A235" s="5"/>
      <c r="L235" s="6"/>
    </row>
    <row r="236" spans="1:12">
      <c r="A236" s="5"/>
      <c r="L236" s="6"/>
    </row>
    <row r="237" spans="1:12">
      <c r="A237" s="5"/>
      <c r="B237" s="75" t="s">
        <v>117</v>
      </c>
      <c r="C237" s="90"/>
      <c r="D237" s="90"/>
      <c r="E237" s="91">
        <v>-0.56699999999999995</v>
      </c>
      <c r="H237" s="31"/>
      <c r="I237" s="92"/>
      <c r="L237" s="6"/>
    </row>
    <row r="238" spans="1:12">
      <c r="A238" s="5"/>
      <c r="B238" s="75"/>
      <c r="C238" s="90"/>
      <c r="D238" s="90"/>
      <c r="E238" s="93"/>
      <c r="H238" s="31"/>
      <c r="I238" s="92"/>
      <c r="L238" s="6"/>
    </row>
    <row r="239" spans="1:12">
      <c r="A239" s="5"/>
      <c r="B239" s="75"/>
      <c r="C239" s="75" t="s">
        <v>177</v>
      </c>
      <c r="D239" s="90"/>
      <c r="E239" s="93"/>
      <c r="H239" s="31"/>
      <c r="I239" s="92"/>
      <c r="L239" s="6"/>
    </row>
    <row r="240" spans="1:12">
      <c r="A240" s="5"/>
      <c r="C240" s="264" t="s">
        <v>118</v>
      </c>
      <c r="D240" s="264"/>
      <c r="E240" s="264"/>
      <c r="F240" s="264"/>
      <c r="G240" s="264"/>
      <c r="H240" s="264"/>
      <c r="L240" s="6"/>
    </row>
    <row r="241" spans="1:12" ht="13.5" thickBot="1">
      <c r="A241" s="5"/>
      <c r="C241" s="38"/>
      <c r="D241" s="38"/>
      <c r="E241" s="38"/>
      <c r="F241" s="38"/>
      <c r="G241" s="38"/>
      <c r="H241" s="38"/>
      <c r="L241" s="6"/>
    </row>
    <row r="242" spans="1:12" ht="14.25" thickTop="1" thickBot="1">
      <c r="A242" s="5"/>
      <c r="C242" s="318"/>
      <c r="D242" s="319"/>
      <c r="E242" s="314" t="s">
        <v>116</v>
      </c>
      <c r="F242" s="315"/>
      <c r="G242" s="315"/>
      <c r="H242" s="316"/>
      <c r="L242" s="6"/>
    </row>
    <row r="243" spans="1:12" ht="13.5" thickBot="1">
      <c r="A243" s="5"/>
      <c r="C243" s="320"/>
      <c r="D243" s="321"/>
      <c r="E243" s="94" t="s">
        <v>109</v>
      </c>
      <c r="F243" s="95" t="s">
        <v>110</v>
      </c>
      <c r="G243" s="95" t="s">
        <v>111</v>
      </c>
      <c r="H243" s="96" t="s">
        <v>112</v>
      </c>
      <c r="L243" s="6"/>
    </row>
    <row r="244" spans="1:12" ht="14.25" customHeight="1" thickTop="1" thickBot="1">
      <c r="A244" s="5"/>
      <c r="C244" s="323" t="s">
        <v>115</v>
      </c>
      <c r="D244" s="97" t="s">
        <v>109</v>
      </c>
      <c r="E244" s="98">
        <f>$E$237-(0-0)</f>
        <v>-0.56699999999999995</v>
      </c>
      <c r="F244" s="99">
        <f>$E$237-(0-0.05)</f>
        <v>-0.5169999999999999</v>
      </c>
      <c r="G244" s="99">
        <f>$E$237-(0-0.07)</f>
        <v>-0.49699999999999994</v>
      </c>
      <c r="H244" s="100">
        <f>$E$237-(0-1.1)</f>
        <v>0.53300000000000014</v>
      </c>
      <c r="L244" s="6"/>
    </row>
    <row r="245" spans="1:12" ht="13.5" thickBot="1">
      <c r="A245" s="5"/>
      <c r="C245" s="324"/>
      <c r="D245" s="101" t="s">
        <v>110</v>
      </c>
      <c r="E245" s="102">
        <f>$E$237-(0.05-0)</f>
        <v>-0.61699999999999999</v>
      </c>
      <c r="F245" s="103">
        <f>$E$237-(0.05-0.05)</f>
        <v>-0.56699999999999995</v>
      </c>
      <c r="G245" s="103">
        <f>$E$237-(0.05-0.07)</f>
        <v>-0.54699999999999993</v>
      </c>
      <c r="H245" s="104">
        <f>$E$237-(0.05-1.1)</f>
        <v>0.4830000000000001</v>
      </c>
      <c r="L245" s="6"/>
    </row>
    <row r="246" spans="1:12" ht="13.5" thickBot="1">
      <c r="A246" s="5"/>
      <c r="C246" s="324"/>
      <c r="D246" s="105" t="s">
        <v>111</v>
      </c>
      <c r="E246" s="102">
        <f>$E$237-(0.07-0)</f>
        <v>-0.63700000000000001</v>
      </c>
      <c r="F246" s="103">
        <f>$E$237-(0.07-0.05)</f>
        <v>-0.58699999999999997</v>
      </c>
      <c r="G246" s="103">
        <f>$E$237-(0.07-0.07)</f>
        <v>-0.56699999999999995</v>
      </c>
      <c r="H246" s="104">
        <f>$E$237-(0.07-1.1)</f>
        <v>0.46300000000000008</v>
      </c>
      <c r="L246" s="6"/>
    </row>
    <row r="247" spans="1:12" ht="13.5" thickBot="1">
      <c r="A247" s="5"/>
      <c r="C247" s="325"/>
      <c r="D247" s="105" t="s">
        <v>112</v>
      </c>
      <c r="E247" s="106">
        <f>$E$237-(1.1-0)</f>
        <v>-1.667</v>
      </c>
      <c r="F247" s="107">
        <f>$E$237-(1.1-0.05)</f>
        <v>-1.617</v>
      </c>
      <c r="G247" s="107">
        <f>$E$237-(1.1-0.07)</f>
        <v>-1.597</v>
      </c>
      <c r="H247" s="108">
        <f>$E$237-(1.1-1.1)</f>
        <v>-0.56699999999999995</v>
      </c>
      <c r="L247" s="6"/>
    </row>
    <row r="248" spans="1:12" ht="14.25" thickTop="1" thickBot="1">
      <c r="A248" s="15"/>
      <c r="B248" s="16"/>
      <c r="C248" s="16"/>
      <c r="D248" s="16"/>
      <c r="E248" s="16"/>
      <c r="F248" s="16"/>
      <c r="G248" s="16"/>
      <c r="H248" s="16"/>
      <c r="I248" s="16"/>
      <c r="J248" s="16"/>
      <c r="K248" s="16"/>
      <c r="L248" s="18"/>
    </row>
    <row r="249" spans="1:12">
      <c r="A249" s="1"/>
      <c r="B249" s="2"/>
      <c r="C249" s="2"/>
      <c r="D249" s="2"/>
      <c r="E249" s="2"/>
      <c r="F249" s="2"/>
      <c r="G249" s="2"/>
      <c r="H249" s="2"/>
      <c r="I249" s="2"/>
      <c r="J249" s="2"/>
      <c r="K249" s="2"/>
      <c r="L249" s="3">
        <v>6</v>
      </c>
    </row>
    <row r="250" spans="1:12">
      <c r="A250" s="5"/>
      <c r="C250" s="20" t="s">
        <v>12</v>
      </c>
      <c r="L250" s="6"/>
    </row>
    <row r="251" spans="1:12">
      <c r="A251" s="5"/>
      <c r="C251" s="20"/>
      <c r="L251" s="6"/>
    </row>
    <row r="252" spans="1:12">
      <c r="A252" s="5"/>
      <c r="C252" s="20"/>
      <c r="L252" s="6"/>
    </row>
    <row r="253" spans="1:12">
      <c r="A253" s="5"/>
      <c r="C253" s="20" t="s">
        <v>232</v>
      </c>
      <c r="L253" s="6"/>
    </row>
    <row r="254" spans="1:12">
      <c r="A254" s="5"/>
      <c r="L254" s="6"/>
    </row>
    <row r="255" spans="1:12">
      <c r="A255" s="5"/>
      <c r="C255" s="20"/>
      <c r="L255" s="6"/>
    </row>
    <row r="256" spans="1:12">
      <c r="A256" s="5"/>
      <c r="C256" s="20"/>
      <c r="L256" s="6"/>
    </row>
    <row r="257" spans="1:12">
      <c r="A257" s="5"/>
      <c r="L257" s="6"/>
    </row>
    <row r="258" spans="1:12">
      <c r="A258" s="5"/>
      <c r="C258" s="24" t="s">
        <v>318</v>
      </c>
      <c r="J258" s="4" t="s">
        <v>2</v>
      </c>
      <c r="K258" s="234">
        <v>240.304</v>
      </c>
      <c r="L258" s="6"/>
    </row>
    <row r="259" spans="1:12">
      <c r="A259" s="5"/>
      <c r="C259" s="24" t="s">
        <v>13</v>
      </c>
      <c r="J259" s="4" t="s">
        <v>2</v>
      </c>
      <c r="K259" s="110">
        <v>0.5</v>
      </c>
      <c r="L259" s="6"/>
    </row>
    <row r="260" spans="1:12">
      <c r="A260" s="5"/>
      <c r="C260" s="24" t="s">
        <v>14</v>
      </c>
      <c r="J260" s="24" t="s">
        <v>2</v>
      </c>
      <c r="K260" s="110">
        <v>0.85</v>
      </c>
      <c r="L260" s="6"/>
    </row>
    <row r="261" spans="1:12">
      <c r="A261" s="5"/>
      <c r="C261" s="24" t="s">
        <v>15</v>
      </c>
      <c r="J261" s="24" t="s">
        <v>2</v>
      </c>
      <c r="K261" s="111">
        <v>2</v>
      </c>
      <c r="L261" s="6"/>
    </row>
    <row r="262" spans="1:12">
      <c r="A262" s="5"/>
      <c r="C262" s="4" t="s">
        <v>16</v>
      </c>
      <c r="J262" s="4" t="s">
        <v>2</v>
      </c>
      <c r="K262" s="112">
        <f>0.116*K258*K259*K260/K261</f>
        <v>5.9234936000000005</v>
      </c>
      <c r="L262" s="6"/>
    </row>
    <row r="263" spans="1:12">
      <c r="A263" s="5"/>
      <c r="L263" s="6"/>
    </row>
    <row r="264" spans="1:12">
      <c r="A264" s="5"/>
      <c r="L264" s="6"/>
    </row>
    <row r="265" spans="1:12">
      <c r="A265" s="5"/>
      <c r="C265" s="7" t="s">
        <v>233</v>
      </c>
      <c r="L265" s="6"/>
    </row>
    <row r="266" spans="1:12">
      <c r="A266" s="5"/>
      <c r="C266" s="7"/>
      <c r="L266" s="6"/>
    </row>
    <row r="267" spans="1:12">
      <c r="A267" s="5"/>
      <c r="C267" s="7"/>
      <c r="L267" s="6"/>
    </row>
    <row r="268" spans="1:12">
      <c r="A268" s="5"/>
      <c r="L268" s="6"/>
    </row>
    <row r="269" spans="1:12">
      <c r="A269" s="5"/>
      <c r="C269" s="24" t="s">
        <v>17</v>
      </c>
      <c r="J269" s="4" t="s">
        <v>2</v>
      </c>
      <c r="K269" s="234">
        <v>240.304</v>
      </c>
      <c r="L269" s="6"/>
    </row>
    <row r="270" spans="1:12">
      <c r="A270" s="5"/>
      <c r="C270" s="24" t="s">
        <v>13</v>
      </c>
      <c r="J270" s="4" t="s">
        <v>2</v>
      </c>
      <c r="K270" s="110">
        <v>0.9</v>
      </c>
      <c r="L270" s="6"/>
    </row>
    <row r="271" spans="1:12">
      <c r="A271" s="5"/>
      <c r="C271" s="24" t="s">
        <v>14</v>
      </c>
      <c r="J271" s="24" t="s">
        <v>2</v>
      </c>
      <c r="K271" s="110">
        <v>0.85</v>
      </c>
      <c r="L271" s="6"/>
    </row>
    <row r="272" spans="1:12">
      <c r="A272" s="5"/>
      <c r="C272" s="24" t="s">
        <v>15</v>
      </c>
      <c r="J272" s="24" t="s">
        <v>2</v>
      </c>
      <c r="K272" s="111">
        <v>2</v>
      </c>
      <c r="L272" s="6"/>
    </row>
    <row r="273" spans="1:12">
      <c r="A273" s="5"/>
      <c r="C273" s="4" t="s">
        <v>16</v>
      </c>
      <c r="J273" s="4" t="s">
        <v>2</v>
      </c>
      <c r="K273" s="112">
        <f>0.0424*K269*K270*K271/K272</f>
        <v>3.8972502719999995</v>
      </c>
      <c r="L273" s="6"/>
    </row>
    <row r="274" spans="1:12" ht="14.25">
      <c r="A274" s="5"/>
      <c r="K274" s="114"/>
      <c r="L274" s="6"/>
    </row>
    <row r="275" spans="1:12">
      <c r="A275" s="5"/>
      <c r="L275" s="6"/>
    </row>
    <row r="276" spans="1:12">
      <c r="A276" s="5"/>
      <c r="L276" s="6"/>
    </row>
    <row r="277" spans="1:12">
      <c r="A277" s="5"/>
      <c r="L277" s="6"/>
    </row>
    <row r="278" spans="1:12">
      <c r="A278" s="5"/>
      <c r="L278" s="6"/>
    </row>
    <row r="279" spans="1:12">
      <c r="A279" s="5"/>
      <c r="L279" s="6"/>
    </row>
    <row r="280" spans="1:12">
      <c r="A280" s="5"/>
      <c r="L280" s="6"/>
    </row>
    <row r="281" spans="1:12">
      <c r="A281" s="5"/>
      <c r="L281" s="6"/>
    </row>
    <row r="282" spans="1:12">
      <c r="A282" s="5"/>
      <c r="L282" s="6"/>
    </row>
    <row r="283" spans="1:12">
      <c r="A283" s="5"/>
      <c r="C283" s="4" t="s">
        <v>209</v>
      </c>
      <c r="L283" s="6"/>
    </row>
    <row r="284" spans="1:12">
      <c r="A284" s="5"/>
      <c r="C284" s="4" t="s">
        <v>210</v>
      </c>
      <c r="L284" s="6"/>
    </row>
    <row r="285" spans="1:12">
      <c r="A285" s="5"/>
      <c r="C285" s="4" t="s">
        <v>319</v>
      </c>
      <c r="L285" s="6"/>
    </row>
    <row r="286" spans="1:12">
      <c r="A286" s="5"/>
      <c r="C286" s="4" t="s">
        <v>212</v>
      </c>
      <c r="L286" s="6"/>
    </row>
    <row r="287" spans="1:12">
      <c r="A287" s="5"/>
      <c r="C287" s="4" t="s">
        <v>320</v>
      </c>
      <c r="L287" s="6"/>
    </row>
    <row r="288" spans="1:12">
      <c r="A288" s="5"/>
      <c r="L288" s="6"/>
    </row>
    <row r="289" spans="1:12">
      <c r="A289" s="5"/>
      <c r="L289" s="6"/>
    </row>
    <row r="290" spans="1:12">
      <c r="A290" s="5"/>
      <c r="L290" s="6"/>
    </row>
    <row r="291" spans="1:12">
      <c r="A291" s="5"/>
      <c r="L291" s="6"/>
    </row>
    <row r="292" spans="1:12">
      <c r="A292" s="5"/>
      <c r="L292" s="6"/>
    </row>
    <row r="293" spans="1:12">
      <c r="A293" s="5"/>
      <c r="L293" s="6"/>
    </row>
    <row r="294" spans="1:12">
      <c r="A294" s="5"/>
      <c r="L294" s="6"/>
    </row>
    <row r="295" spans="1:12">
      <c r="A295" s="5"/>
      <c r="L295" s="6"/>
    </row>
    <row r="296" spans="1:12">
      <c r="A296" s="5"/>
      <c r="L296" s="6"/>
    </row>
    <row r="297" spans="1:12">
      <c r="A297" s="5"/>
      <c r="L297" s="6"/>
    </row>
    <row r="298" spans="1:12">
      <c r="A298" s="5"/>
      <c r="L298" s="6"/>
    </row>
    <row r="299" spans="1:12">
      <c r="A299" s="5"/>
      <c r="L299" s="6"/>
    </row>
    <row r="300" spans="1:12">
      <c r="A300" s="5"/>
      <c r="L300" s="6"/>
    </row>
    <row r="301" spans="1:12">
      <c r="A301" s="5"/>
      <c r="L301" s="6"/>
    </row>
    <row r="302" spans="1:12">
      <c r="A302" s="5"/>
      <c r="L302" s="6"/>
    </row>
    <row r="303" spans="1:12">
      <c r="A303" s="5"/>
      <c r="L303" s="6"/>
    </row>
    <row r="304" spans="1:12">
      <c r="A304" s="5"/>
      <c r="L304" s="6"/>
    </row>
    <row r="305" spans="1:12">
      <c r="A305" s="5"/>
      <c r="L305" s="6"/>
    </row>
    <row r="306" spans="1:12">
      <c r="A306" s="5"/>
      <c r="L306" s="6"/>
    </row>
    <row r="307" spans="1:12">
      <c r="A307" s="5"/>
      <c r="L307" s="6"/>
    </row>
    <row r="308" spans="1:12" ht="13.5" thickBot="1">
      <c r="A308" s="15"/>
      <c r="B308" s="16"/>
      <c r="C308" s="16"/>
      <c r="D308" s="16"/>
      <c r="E308" s="16"/>
      <c r="F308" s="16"/>
      <c r="G308" s="16"/>
      <c r="H308" s="16"/>
      <c r="I308" s="16"/>
      <c r="J308" s="16"/>
      <c r="K308" s="16"/>
      <c r="L308" s="18"/>
    </row>
    <row r="309" spans="1:12">
      <c r="A309" s="1"/>
      <c r="B309" s="2"/>
      <c r="C309" s="2"/>
      <c r="D309" s="2"/>
      <c r="E309" s="2"/>
      <c r="F309" s="2"/>
      <c r="G309" s="2"/>
      <c r="H309" s="2"/>
      <c r="I309" s="2"/>
      <c r="J309" s="2"/>
      <c r="K309" s="2"/>
      <c r="L309" s="3">
        <v>7</v>
      </c>
    </row>
    <row r="310" spans="1:12">
      <c r="A310" s="5"/>
      <c r="C310" s="115" t="s">
        <v>323</v>
      </c>
      <c r="L310" s="6"/>
    </row>
    <row r="311" spans="1:12">
      <c r="A311" s="5"/>
      <c r="C311" s="116"/>
      <c r="D311" s="116"/>
      <c r="E311" s="116"/>
      <c r="F311" s="116"/>
      <c r="G311" s="116"/>
      <c r="H311" s="116"/>
      <c r="I311" s="116"/>
      <c r="J311" s="116"/>
      <c r="K311" s="117" t="s">
        <v>0</v>
      </c>
      <c r="L311" s="6"/>
    </row>
    <row r="312" spans="1:12">
      <c r="A312" s="5"/>
      <c r="C312" s="116"/>
      <c r="D312" s="116"/>
      <c r="E312" s="116"/>
      <c r="F312" s="116"/>
      <c r="G312" s="116"/>
      <c r="H312" s="116"/>
      <c r="I312" s="116"/>
      <c r="J312" s="116"/>
      <c r="K312" s="117"/>
      <c r="L312" s="6"/>
    </row>
    <row r="313" spans="1:12">
      <c r="A313" s="5"/>
      <c r="C313" s="116"/>
      <c r="D313" s="116"/>
      <c r="E313" s="116"/>
      <c r="F313" s="116"/>
      <c r="G313" s="116"/>
      <c r="H313" s="116"/>
      <c r="I313" s="116"/>
      <c r="J313" s="116"/>
      <c r="K313" s="118" t="s">
        <v>0</v>
      </c>
      <c r="L313" s="6"/>
    </row>
    <row r="314" spans="1:12">
      <c r="A314" s="5"/>
      <c r="C314" s="116"/>
      <c r="D314" s="116"/>
      <c r="E314" s="116"/>
      <c r="F314" s="116"/>
      <c r="H314" s="116"/>
      <c r="I314" s="116"/>
      <c r="J314" s="116"/>
      <c r="K314" s="118" t="s">
        <v>0</v>
      </c>
      <c r="L314" s="6"/>
    </row>
    <row r="315" spans="1:12" ht="15">
      <c r="A315" s="5"/>
      <c r="C315" s="116"/>
      <c r="D315" s="116"/>
      <c r="E315" s="116"/>
      <c r="F315" s="116"/>
      <c r="G315" s="116"/>
      <c r="H315" s="116"/>
      <c r="I315" s="116"/>
      <c r="J315" s="116"/>
      <c r="K315" s="119" t="s">
        <v>0</v>
      </c>
      <c r="L315" s="6"/>
    </row>
    <row r="316" spans="1:12">
      <c r="A316" s="5"/>
      <c r="L316" s="6"/>
    </row>
    <row r="317" spans="1:12">
      <c r="A317" s="5"/>
      <c r="C317" s="116" t="s">
        <v>22</v>
      </c>
      <c r="J317" s="4" t="s">
        <v>2</v>
      </c>
      <c r="K317" s="120">
        <v>10000</v>
      </c>
      <c r="L317" s="6"/>
    </row>
    <row r="318" spans="1:12">
      <c r="A318" s="5"/>
      <c r="C318" s="116" t="s">
        <v>321</v>
      </c>
      <c r="J318" s="4" t="s">
        <v>2</v>
      </c>
      <c r="K318" s="235">
        <v>472.44099999999997</v>
      </c>
      <c r="L318" s="6"/>
    </row>
    <row r="319" spans="1:12">
      <c r="A319" s="5"/>
      <c r="C319" s="116"/>
      <c r="H319" s="26" t="s">
        <v>227</v>
      </c>
      <c r="J319" s="4" t="s">
        <v>2</v>
      </c>
      <c r="K319" s="236">
        <f>K318*2.54</f>
        <v>1200.0001399999999</v>
      </c>
      <c r="L319" s="6"/>
    </row>
    <row r="320" spans="1:12">
      <c r="A320" s="5"/>
      <c r="C320" s="116" t="s">
        <v>322</v>
      </c>
      <c r="J320" s="4" t="s">
        <v>2</v>
      </c>
      <c r="K320" s="235">
        <v>7.9920999999999998</v>
      </c>
      <c r="L320" s="6"/>
    </row>
    <row r="321" spans="1:12">
      <c r="A321" s="5"/>
      <c r="C321" s="116"/>
      <c r="H321" s="26" t="s">
        <v>227</v>
      </c>
      <c r="J321" s="24" t="s">
        <v>2</v>
      </c>
      <c r="K321" s="236">
        <f>K320*2.54</f>
        <v>20.299934</v>
      </c>
      <c r="L321" s="6"/>
    </row>
    <row r="322" spans="1:12">
      <c r="A322" s="5"/>
      <c r="C322" s="116" t="s">
        <v>23</v>
      </c>
      <c r="J322" s="24" t="s">
        <v>2</v>
      </c>
      <c r="K322" s="122">
        <f>(K317/(2*PI()*K319)*(LN(8*K319/K321)-1))</f>
        <v>6.8422039740801779</v>
      </c>
      <c r="L322" s="6"/>
    </row>
    <row r="323" spans="1:12">
      <c r="A323" s="5"/>
      <c r="L323" s="6"/>
    </row>
    <row r="324" spans="1:12">
      <c r="A324" s="5"/>
      <c r="L324" s="6"/>
    </row>
    <row r="325" spans="1:12">
      <c r="A325" s="5"/>
      <c r="C325" s="115" t="s">
        <v>324</v>
      </c>
      <c r="L325" s="6"/>
    </row>
    <row r="326" spans="1:12">
      <c r="A326" s="5"/>
      <c r="L326" s="6"/>
    </row>
    <row r="327" spans="1:12">
      <c r="A327" s="5"/>
      <c r="L327" s="6"/>
    </row>
    <row r="328" spans="1:12">
      <c r="A328" s="5"/>
      <c r="L328" s="6"/>
    </row>
    <row r="329" spans="1:12">
      <c r="A329" s="5"/>
      <c r="L329" s="6"/>
    </row>
    <row r="330" spans="1:12">
      <c r="A330" s="5"/>
      <c r="L330" s="6"/>
    </row>
    <row r="331" spans="1:12">
      <c r="A331" s="5"/>
      <c r="L331" s="6"/>
    </row>
    <row r="332" spans="1:12">
      <c r="A332" s="5"/>
      <c r="L332" s="6"/>
    </row>
    <row r="333" spans="1:12">
      <c r="A333" s="5"/>
      <c r="C333" s="116" t="s">
        <v>22</v>
      </c>
      <c r="J333" s="4" t="s">
        <v>2</v>
      </c>
      <c r="K333" s="120">
        <v>10000</v>
      </c>
      <c r="L333" s="6"/>
    </row>
    <row r="334" spans="1:12">
      <c r="A334" s="5"/>
      <c r="C334" s="116" t="s">
        <v>321</v>
      </c>
      <c r="J334" s="4" t="s">
        <v>2</v>
      </c>
      <c r="K334" s="235">
        <v>84</v>
      </c>
      <c r="L334" s="6"/>
    </row>
    <row r="335" spans="1:12">
      <c r="A335" s="5"/>
      <c r="C335" s="116"/>
      <c r="H335" s="26" t="s">
        <v>227</v>
      </c>
      <c r="J335" s="4" t="s">
        <v>2</v>
      </c>
      <c r="K335" s="236">
        <f>K334*2.54</f>
        <v>213.36</v>
      </c>
      <c r="L335" s="6"/>
    </row>
    <row r="336" spans="1:12">
      <c r="A336" s="5"/>
      <c r="C336" s="116" t="s">
        <v>327</v>
      </c>
      <c r="J336" s="4" t="s">
        <v>2</v>
      </c>
      <c r="K336" s="237">
        <v>118.11020000000001</v>
      </c>
      <c r="L336" s="6"/>
    </row>
    <row r="337" spans="1:12">
      <c r="A337" s="5"/>
      <c r="C337" s="116"/>
      <c r="H337" s="26" t="s">
        <v>227</v>
      </c>
      <c r="J337" s="24" t="s">
        <v>2</v>
      </c>
      <c r="K337" s="238">
        <f>K336*2.54</f>
        <v>299.999908</v>
      </c>
      <c r="L337" s="6"/>
    </row>
    <row r="338" spans="1:12">
      <c r="A338" s="5"/>
      <c r="C338" s="116" t="s">
        <v>3</v>
      </c>
      <c r="J338" s="4" t="s">
        <v>2</v>
      </c>
      <c r="K338" s="124">
        <v>10</v>
      </c>
      <c r="L338" s="6"/>
    </row>
    <row r="339" spans="1:12">
      <c r="A339" s="5"/>
      <c r="C339" s="116" t="s">
        <v>322</v>
      </c>
      <c r="J339" s="4" t="s">
        <v>2</v>
      </c>
      <c r="K339" s="235">
        <v>7.8739999999999997</v>
      </c>
      <c r="L339" s="6"/>
    </row>
    <row r="340" spans="1:12">
      <c r="A340" s="5"/>
      <c r="C340" s="116"/>
      <c r="H340" s="26" t="s">
        <v>227</v>
      </c>
      <c r="I340" s="75"/>
      <c r="J340" s="24" t="s">
        <v>2</v>
      </c>
      <c r="K340" s="236">
        <f>K339*2.54</f>
        <v>19.999959999999998</v>
      </c>
      <c r="L340" s="6"/>
    </row>
    <row r="341" spans="1:12">
      <c r="A341" s="5"/>
      <c r="C341" s="116" t="s">
        <v>24</v>
      </c>
      <c r="J341" s="4" t="s">
        <v>2</v>
      </c>
      <c r="K341" s="122">
        <f>(K333/(2*PI()*K338*K335))*(LN(8*K335/K340)-1+2*K335*LN(0.656*K338)/K337)</f>
        <v>4.5668383066504044</v>
      </c>
      <c r="L341" s="6"/>
    </row>
    <row r="342" spans="1:12">
      <c r="A342" s="5"/>
      <c r="L342" s="6"/>
    </row>
    <row r="343" spans="1:12">
      <c r="A343" s="5"/>
      <c r="L343" s="6"/>
    </row>
    <row r="344" spans="1:12">
      <c r="A344" s="5"/>
      <c r="C344" s="115" t="s">
        <v>325</v>
      </c>
      <c r="L344" s="6"/>
    </row>
    <row r="345" spans="1:12">
      <c r="A345" s="5"/>
      <c r="L345" s="6"/>
    </row>
    <row r="346" spans="1:12">
      <c r="A346" s="5"/>
      <c r="L346" s="6"/>
    </row>
    <row r="347" spans="1:12">
      <c r="A347" s="5"/>
      <c r="L347" s="6"/>
    </row>
    <row r="348" spans="1:12">
      <c r="A348" s="5"/>
      <c r="L348" s="6"/>
    </row>
    <row r="349" spans="1:12">
      <c r="A349" s="5"/>
      <c r="L349" s="6"/>
    </row>
    <row r="350" spans="1:12">
      <c r="A350" s="5"/>
      <c r="L350" s="6"/>
    </row>
    <row r="351" spans="1:12">
      <c r="A351" s="5"/>
      <c r="L351" s="6"/>
    </row>
    <row r="352" spans="1:12">
      <c r="A352" s="5"/>
      <c r="L352" s="6"/>
    </row>
    <row r="353" spans="1:12">
      <c r="A353" s="5"/>
      <c r="C353" s="116" t="s">
        <v>22</v>
      </c>
      <c r="J353" s="4" t="s">
        <v>2</v>
      </c>
      <c r="K353" s="120">
        <v>10000</v>
      </c>
      <c r="L353" s="6"/>
    </row>
    <row r="354" spans="1:12">
      <c r="A354" s="5"/>
      <c r="C354" s="116" t="s">
        <v>321</v>
      </c>
      <c r="J354" s="4" t="s">
        <v>2</v>
      </c>
      <c r="K354" s="235">
        <v>84</v>
      </c>
      <c r="L354" s="6"/>
    </row>
    <row r="355" spans="1:12">
      <c r="A355" s="5"/>
      <c r="C355" s="116"/>
      <c r="H355" s="26" t="s">
        <v>227</v>
      </c>
      <c r="J355" s="4" t="s">
        <v>2</v>
      </c>
      <c r="K355" s="236">
        <f>K354*2.54</f>
        <v>213.36</v>
      </c>
      <c r="L355" s="6"/>
    </row>
    <row r="356" spans="1:12">
      <c r="A356" s="5"/>
      <c r="C356" s="116" t="s">
        <v>328</v>
      </c>
      <c r="J356" s="4" t="s">
        <v>2</v>
      </c>
      <c r="K356" s="237">
        <v>145.66900000000001</v>
      </c>
      <c r="L356" s="6"/>
    </row>
    <row r="357" spans="1:12">
      <c r="A357" s="5"/>
      <c r="C357" s="116"/>
      <c r="H357" s="26" t="s">
        <v>227</v>
      </c>
      <c r="J357" s="24" t="s">
        <v>2</v>
      </c>
      <c r="K357" s="238">
        <f>K356*2.54</f>
        <v>369.99926000000005</v>
      </c>
      <c r="L357" s="6"/>
    </row>
    <row r="358" spans="1:12">
      <c r="A358" s="5"/>
      <c r="C358" s="116" t="s">
        <v>322</v>
      </c>
      <c r="J358" s="4" t="s">
        <v>2</v>
      </c>
      <c r="K358" s="235">
        <v>8</v>
      </c>
      <c r="L358" s="6"/>
    </row>
    <row r="359" spans="1:12">
      <c r="A359" s="5"/>
      <c r="C359" s="116"/>
      <c r="H359" s="26" t="s">
        <v>227</v>
      </c>
      <c r="J359" s="24" t="s">
        <v>2</v>
      </c>
      <c r="K359" s="239">
        <f>K358*2.54</f>
        <v>20.32</v>
      </c>
      <c r="L359" s="6"/>
    </row>
    <row r="360" spans="1:12">
      <c r="A360" s="5"/>
      <c r="C360" s="116" t="s">
        <v>24</v>
      </c>
      <c r="J360" s="4" t="s">
        <v>2</v>
      </c>
      <c r="K360" s="122">
        <f>(K353/(2*PI()*K355))*(LN((4*K355^2+4*K355*SQRT(K357^2+K355^2))/(K359*K357))+K357/K355-SQRT(K357^2+K355^2)/K355-1)</f>
        <v>22.517869254224316</v>
      </c>
      <c r="L360" s="6"/>
    </row>
    <row r="361" spans="1:12">
      <c r="A361" s="5"/>
      <c r="L361" s="6"/>
    </row>
    <row r="362" spans="1:12" ht="13.5" thickBot="1">
      <c r="A362" s="15"/>
      <c r="B362" s="16"/>
      <c r="C362" s="16"/>
      <c r="D362" s="16"/>
      <c r="E362" s="16"/>
      <c r="F362" s="16"/>
      <c r="G362" s="16"/>
      <c r="H362" s="16"/>
      <c r="I362" s="16"/>
      <c r="J362" s="16"/>
      <c r="K362" s="16"/>
      <c r="L362" s="18"/>
    </row>
    <row r="363" spans="1:12">
      <c r="A363" s="1"/>
      <c r="B363" s="2"/>
      <c r="C363" s="2"/>
      <c r="D363" s="2"/>
      <c r="E363" s="2"/>
      <c r="F363" s="2"/>
      <c r="G363" s="2"/>
      <c r="H363" s="2"/>
      <c r="I363" s="2"/>
      <c r="J363" s="2"/>
      <c r="K363" s="2"/>
      <c r="L363" s="3">
        <v>8</v>
      </c>
    </row>
    <row r="364" spans="1:12">
      <c r="A364" s="5"/>
      <c r="C364" s="115" t="s">
        <v>326</v>
      </c>
      <c r="L364" s="6"/>
    </row>
    <row r="365" spans="1:12">
      <c r="A365" s="5"/>
      <c r="L365" s="6"/>
    </row>
    <row r="366" spans="1:12">
      <c r="A366" s="5"/>
      <c r="L366" s="6"/>
    </row>
    <row r="367" spans="1:12">
      <c r="A367" s="5"/>
      <c r="F367" s="125" t="s">
        <v>234</v>
      </c>
      <c r="L367" s="6"/>
    </row>
    <row r="368" spans="1:12">
      <c r="A368" s="5"/>
      <c r="L368" s="6"/>
    </row>
    <row r="369" spans="1:12">
      <c r="A369" s="5"/>
      <c r="L369" s="6"/>
    </row>
    <row r="370" spans="1:12">
      <c r="A370" s="5"/>
      <c r="L370" s="6"/>
    </row>
    <row r="371" spans="1:12">
      <c r="A371" s="5"/>
      <c r="C371" s="116" t="s">
        <v>22</v>
      </c>
      <c r="J371" s="4" t="s">
        <v>2</v>
      </c>
      <c r="K371" s="120">
        <v>10000</v>
      </c>
      <c r="L371" s="6"/>
    </row>
    <row r="372" spans="1:12">
      <c r="A372" s="5"/>
      <c r="C372" s="116" t="s">
        <v>327</v>
      </c>
      <c r="J372" s="4" t="s">
        <v>2</v>
      </c>
      <c r="K372" s="240">
        <v>0.08</v>
      </c>
      <c r="L372" s="6"/>
    </row>
    <row r="373" spans="1:12">
      <c r="A373" s="5"/>
      <c r="C373" s="116"/>
      <c r="H373" s="26" t="s">
        <v>227</v>
      </c>
      <c r="J373" s="4" t="s">
        <v>2</v>
      </c>
      <c r="K373" s="241">
        <f>K372*2.54</f>
        <v>0.20320000000000002</v>
      </c>
      <c r="L373" s="6"/>
    </row>
    <row r="374" spans="1:12">
      <c r="A374" s="5"/>
      <c r="C374" s="116" t="s">
        <v>3</v>
      </c>
      <c r="J374" s="4" t="s">
        <v>2</v>
      </c>
      <c r="K374" s="124">
        <v>10</v>
      </c>
      <c r="L374" s="6"/>
    </row>
    <row r="375" spans="1:12">
      <c r="A375" s="5"/>
      <c r="C375" s="116" t="s">
        <v>235</v>
      </c>
      <c r="J375" s="4" t="s">
        <v>2</v>
      </c>
      <c r="K375" s="34">
        <v>203.2</v>
      </c>
      <c r="L375" s="6"/>
    </row>
    <row r="376" spans="1:12">
      <c r="A376" s="5"/>
      <c r="C376" s="4" t="s">
        <v>11</v>
      </c>
      <c r="J376" s="4" t="s">
        <v>2</v>
      </c>
      <c r="K376" s="127">
        <f>1+K371*LN(0.66*K374)/(PI()*K373*K375)</f>
        <v>146.47576502446645</v>
      </c>
      <c r="L376" s="6"/>
    </row>
    <row r="377" spans="1:12">
      <c r="A377" s="5"/>
      <c r="C377" s="116" t="s">
        <v>24</v>
      </c>
      <c r="J377" s="4" t="s">
        <v>2</v>
      </c>
      <c r="K377" s="122">
        <f>K375*K376/K374</f>
        <v>2976.3875452971579</v>
      </c>
      <c r="L377" s="6"/>
    </row>
    <row r="378" spans="1:12">
      <c r="A378" s="5"/>
      <c r="L378" s="6"/>
    </row>
    <row r="379" spans="1:12" ht="13.5" thickBot="1">
      <c r="A379" s="15"/>
      <c r="B379" s="16"/>
      <c r="C379" s="16"/>
      <c r="D379" s="16"/>
      <c r="E379" s="16"/>
      <c r="F379" s="16"/>
      <c r="G379" s="16"/>
      <c r="H379" s="16"/>
      <c r="I379" s="16"/>
      <c r="J379" s="16"/>
      <c r="K379" s="16"/>
      <c r="L379" s="18"/>
    </row>
    <row r="380" spans="1:12">
      <c r="A380" s="1"/>
      <c r="B380" s="2"/>
      <c r="C380" s="2"/>
      <c r="D380" s="2"/>
      <c r="E380" s="2"/>
      <c r="F380" s="2"/>
      <c r="G380" s="2"/>
      <c r="H380" s="2"/>
      <c r="I380" s="2"/>
      <c r="J380" s="2"/>
      <c r="K380" s="2"/>
      <c r="L380" s="3">
        <v>9</v>
      </c>
    </row>
    <row r="381" spans="1:12">
      <c r="A381" s="5"/>
      <c r="C381" s="20" t="s">
        <v>29</v>
      </c>
      <c r="L381" s="6"/>
    </row>
    <row r="382" spans="1:12">
      <c r="A382" s="5"/>
      <c r="L382" s="6"/>
    </row>
    <row r="383" spans="1:12">
      <c r="A383" s="5"/>
      <c r="L383" s="6"/>
    </row>
    <row r="384" spans="1:12">
      <c r="A384" s="5"/>
      <c r="L384" s="6"/>
    </row>
    <row r="385" spans="1:12">
      <c r="A385" s="5"/>
      <c r="L385" s="6"/>
    </row>
    <row r="386" spans="1:12">
      <c r="A386" s="5"/>
      <c r="L386" s="6"/>
    </row>
    <row r="387" spans="1:12">
      <c r="A387" s="5"/>
      <c r="C387" s="4" t="s">
        <v>329</v>
      </c>
      <c r="J387" s="4" t="s">
        <v>2</v>
      </c>
      <c r="K387" s="242">
        <v>1.341</v>
      </c>
      <c r="L387" s="6"/>
    </row>
    <row r="388" spans="1:12">
      <c r="A388" s="5"/>
      <c r="C388" s="4" t="s">
        <v>330</v>
      </c>
      <c r="J388" s="4" t="s">
        <v>2</v>
      </c>
      <c r="K388" s="243">
        <v>383.5</v>
      </c>
      <c r="L388" s="6"/>
    </row>
    <row r="389" spans="1:12">
      <c r="A389" s="5"/>
      <c r="C389" s="4" t="s">
        <v>32</v>
      </c>
      <c r="J389" s="4" t="s">
        <v>2</v>
      </c>
      <c r="K389" s="130">
        <f>K387*K388/5280</f>
        <v>9.7400284090909089E-2</v>
      </c>
      <c r="L389" s="6"/>
    </row>
    <row r="390" spans="1:12">
      <c r="A390" s="5"/>
      <c r="L390" s="6"/>
    </row>
    <row r="391" spans="1:12">
      <c r="A391" s="5"/>
      <c r="L391" s="6"/>
    </row>
    <row r="392" spans="1:12">
      <c r="A392" s="5"/>
      <c r="C392" s="20" t="s">
        <v>18</v>
      </c>
      <c r="L392" s="6"/>
    </row>
    <row r="393" spans="1:12">
      <c r="A393" s="5"/>
      <c r="L393" s="6"/>
    </row>
    <row r="394" spans="1:12">
      <c r="A394" s="5"/>
      <c r="L394" s="6"/>
    </row>
    <row r="395" spans="1:12">
      <c r="A395" s="5"/>
      <c r="L395" s="6"/>
    </row>
    <row r="396" spans="1:12">
      <c r="A396" s="5"/>
      <c r="L396" s="6"/>
    </row>
    <row r="397" spans="1:12">
      <c r="A397" s="5"/>
      <c r="C397" s="4" t="s">
        <v>19</v>
      </c>
      <c r="J397" s="4" t="s">
        <v>2</v>
      </c>
      <c r="K397" s="34">
        <v>3.08</v>
      </c>
      <c r="L397" s="6"/>
    </row>
    <row r="398" spans="1:12">
      <c r="A398" s="5"/>
      <c r="C398" s="4" t="s">
        <v>32</v>
      </c>
      <c r="J398" s="4" t="s">
        <v>2</v>
      </c>
      <c r="K398" s="34">
        <v>0.1</v>
      </c>
      <c r="L398" s="6"/>
    </row>
    <row r="399" spans="1:12">
      <c r="A399" s="5"/>
      <c r="C399" s="4" t="s">
        <v>20</v>
      </c>
      <c r="J399" s="4" t="s">
        <v>2</v>
      </c>
      <c r="K399" s="34">
        <v>7.53</v>
      </c>
      <c r="L399" s="6"/>
    </row>
    <row r="400" spans="1:12">
      <c r="A400" s="5"/>
      <c r="C400" s="24" t="s">
        <v>21</v>
      </c>
      <c r="J400" s="24" t="s">
        <v>2</v>
      </c>
      <c r="K400" s="122">
        <f>K397+K398+K399</f>
        <v>10.71</v>
      </c>
      <c r="L400" s="6"/>
    </row>
    <row r="401" spans="1:12">
      <c r="A401" s="5"/>
      <c r="L401" s="6"/>
    </row>
    <row r="402" spans="1:12">
      <c r="A402" s="5"/>
      <c r="L402" s="6"/>
    </row>
    <row r="403" spans="1:12">
      <c r="A403" s="5"/>
      <c r="C403" s="20" t="s">
        <v>42</v>
      </c>
      <c r="L403" s="6"/>
    </row>
    <row r="404" spans="1:12">
      <c r="A404" s="5"/>
      <c r="C404" s="20"/>
      <c r="L404" s="6"/>
    </row>
    <row r="405" spans="1:12">
      <c r="A405" s="5"/>
      <c r="L405" s="6"/>
    </row>
    <row r="406" spans="1:12">
      <c r="A406" s="5"/>
      <c r="L406" s="6"/>
    </row>
    <row r="407" spans="1:12">
      <c r="A407" s="5"/>
      <c r="L407" s="6"/>
    </row>
    <row r="408" spans="1:12">
      <c r="A408" s="5"/>
      <c r="L408" s="6"/>
    </row>
    <row r="409" spans="1:12">
      <c r="A409" s="5"/>
      <c r="L409" s="6"/>
    </row>
    <row r="410" spans="1:12">
      <c r="A410" s="5"/>
      <c r="L410" s="6"/>
    </row>
    <row r="411" spans="1:12">
      <c r="A411" s="5"/>
      <c r="L411" s="6"/>
    </row>
    <row r="412" spans="1:12">
      <c r="A412" s="5"/>
      <c r="L412" s="6"/>
    </row>
    <row r="413" spans="1:12">
      <c r="A413" s="5"/>
      <c r="L413" s="6"/>
    </row>
    <row r="414" spans="1:12">
      <c r="A414" s="5"/>
      <c r="L414" s="6"/>
    </row>
    <row r="415" spans="1:12">
      <c r="A415" s="5"/>
      <c r="C415" s="4" t="s">
        <v>263</v>
      </c>
      <c r="J415" s="4" t="s">
        <v>2</v>
      </c>
      <c r="K415" s="131">
        <v>5.0000000000000001E-3</v>
      </c>
      <c r="L415" s="6"/>
    </row>
    <row r="416" spans="1:12">
      <c r="A416" s="5"/>
      <c r="C416" s="4" t="s">
        <v>264</v>
      </c>
      <c r="J416" s="4" t="s">
        <v>2</v>
      </c>
      <c r="K416" s="132">
        <v>4</v>
      </c>
      <c r="L416" s="6"/>
    </row>
    <row r="417" spans="1:12">
      <c r="A417" s="5"/>
      <c r="C417" s="4" t="s">
        <v>25</v>
      </c>
      <c r="J417" s="4" t="s">
        <v>2</v>
      </c>
      <c r="K417" s="133">
        <v>10</v>
      </c>
      <c r="L417" s="6"/>
    </row>
    <row r="418" spans="1:12">
      <c r="A418" s="5"/>
      <c r="C418" s="24" t="s">
        <v>236</v>
      </c>
      <c r="J418" s="24" t="s">
        <v>2</v>
      </c>
      <c r="K418" s="36">
        <f>3600*K415*K416/K417</f>
        <v>7.2</v>
      </c>
      <c r="L418" s="6"/>
    </row>
    <row r="419" spans="1:12">
      <c r="A419" s="5"/>
      <c r="L419" s="6"/>
    </row>
    <row r="420" spans="1:12">
      <c r="A420" s="5"/>
      <c r="C420" s="24" t="s">
        <v>27</v>
      </c>
      <c r="J420" s="24" t="s">
        <v>2</v>
      </c>
      <c r="K420" s="11">
        <v>2</v>
      </c>
      <c r="L420" s="6"/>
    </row>
    <row r="421" spans="1:12">
      <c r="A421" s="5"/>
      <c r="C421" s="24" t="s">
        <v>28</v>
      </c>
      <c r="J421" s="24" t="s">
        <v>2</v>
      </c>
      <c r="K421" s="8">
        <v>1</v>
      </c>
      <c r="L421" s="6"/>
    </row>
    <row r="422" spans="1:12">
      <c r="A422" s="5"/>
      <c r="C422" s="24" t="s">
        <v>237</v>
      </c>
      <c r="J422" s="24" t="s">
        <v>2</v>
      </c>
      <c r="K422" s="36">
        <f>K420*K421</f>
        <v>2</v>
      </c>
      <c r="L422" s="6"/>
    </row>
    <row r="423" spans="1:12">
      <c r="A423" s="5"/>
      <c r="L423" s="6"/>
    </row>
    <row r="424" spans="1:12">
      <c r="A424" s="5"/>
      <c r="C424" s="24" t="s">
        <v>26</v>
      </c>
      <c r="J424" s="24" t="s">
        <v>2</v>
      </c>
      <c r="K424" s="134">
        <f>(K422/K418)*100</f>
        <v>27.777777777777779</v>
      </c>
      <c r="L424" s="6"/>
    </row>
    <row r="425" spans="1:12">
      <c r="A425" s="5"/>
      <c r="C425" s="24"/>
      <c r="J425" s="24"/>
      <c r="K425" s="135"/>
      <c r="L425" s="6"/>
    </row>
    <row r="426" spans="1:12">
      <c r="A426" s="5"/>
      <c r="C426" s="24"/>
      <c r="J426" s="24"/>
      <c r="K426" s="135"/>
      <c r="L426" s="6"/>
    </row>
    <row r="427" spans="1:12">
      <c r="A427" s="5"/>
      <c r="C427" s="24"/>
      <c r="J427" s="24"/>
      <c r="K427" s="135"/>
      <c r="L427" s="6"/>
    </row>
    <row r="428" spans="1:12">
      <c r="A428" s="5"/>
      <c r="C428" s="20" t="s">
        <v>207</v>
      </c>
      <c r="L428" s="6"/>
    </row>
    <row r="429" spans="1:12">
      <c r="A429" s="5"/>
      <c r="L429" s="6"/>
    </row>
    <row r="430" spans="1:12">
      <c r="A430" s="5"/>
      <c r="L430" s="6"/>
    </row>
    <row r="431" spans="1:12">
      <c r="A431" s="5"/>
      <c r="L431" s="6"/>
    </row>
    <row r="432" spans="1:12">
      <c r="A432" s="5"/>
      <c r="L432" s="6"/>
    </row>
    <row r="433" spans="1:12">
      <c r="A433" s="5"/>
      <c r="L433" s="6"/>
    </row>
    <row r="434" spans="1:12">
      <c r="A434" s="5"/>
      <c r="C434" s="4" t="s">
        <v>208</v>
      </c>
      <c r="J434" s="4" t="s">
        <v>2</v>
      </c>
      <c r="K434" s="136">
        <v>25</v>
      </c>
      <c r="L434" s="6"/>
    </row>
    <row r="435" spans="1:12">
      <c r="A435" s="5"/>
      <c r="C435" s="4" t="s">
        <v>238</v>
      </c>
      <c r="J435" s="4" t="s">
        <v>2</v>
      </c>
      <c r="K435" s="137">
        <v>0.1</v>
      </c>
      <c r="L435" s="6"/>
    </row>
    <row r="436" spans="1:12">
      <c r="A436" s="5"/>
      <c r="C436" s="4" t="s">
        <v>241</v>
      </c>
      <c r="J436" s="4" t="s">
        <v>2</v>
      </c>
      <c r="K436" s="12">
        <f>K434*K435</f>
        <v>2.5</v>
      </c>
      <c r="L436" s="6"/>
    </row>
    <row r="437" spans="1:12">
      <c r="A437" s="5"/>
      <c r="L437" s="6"/>
    </row>
    <row r="438" spans="1:12" ht="13.5" thickBot="1">
      <c r="A438" s="15"/>
      <c r="B438" s="16"/>
      <c r="C438" s="16"/>
      <c r="D438" s="16"/>
      <c r="E438" s="16"/>
      <c r="F438" s="16"/>
      <c r="G438" s="16"/>
      <c r="H438" s="16"/>
      <c r="I438" s="16"/>
      <c r="J438" s="16"/>
      <c r="K438" s="16"/>
      <c r="L438" s="18"/>
    </row>
    <row r="439" spans="1:12">
      <c r="A439" s="1"/>
      <c r="B439" s="2"/>
      <c r="C439" s="2"/>
      <c r="D439" s="2"/>
      <c r="E439" s="2"/>
      <c r="F439" s="2"/>
      <c r="G439" s="2"/>
      <c r="H439" s="2"/>
      <c r="I439" s="2"/>
      <c r="J439" s="2"/>
      <c r="K439" s="2"/>
      <c r="L439" s="3">
        <v>10</v>
      </c>
    </row>
    <row r="440" spans="1:12">
      <c r="A440" s="5"/>
      <c r="C440" s="20" t="s">
        <v>85</v>
      </c>
      <c r="L440" s="6"/>
    </row>
    <row r="441" spans="1:12">
      <c r="A441" s="5"/>
      <c r="L441" s="6"/>
    </row>
    <row r="442" spans="1:12">
      <c r="A442" s="5"/>
      <c r="L442" s="6"/>
    </row>
    <row r="443" spans="1:12">
      <c r="A443" s="5"/>
      <c r="L443" s="6"/>
    </row>
    <row r="444" spans="1:12">
      <c r="A444" s="5"/>
      <c r="L444" s="6"/>
    </row>
    <row r="445" spans="1:12">
      <c r="A445" s="5"/>
      <c r="C445" s="4" t="s">
        <v>331</v>
      </c>
      <c r="J445" s="4" t="s">
        <v>2</v>
      </c>
      <c r="K445" s="244">
        <v>20.100000000000001</v>
      </c>
      <c r="L445" s="6"/>
    </row>
    <row r="446" spans="1:12">
      <c r="A446" s="5"/>
      <c r="C446" s="4" t="s">
        <v>15</v>
      </c>
      <c r="J446" s="4" t="s">
        <v>2</v>
      </c>
      <c r="K446" s="139">
        <v>0.875</v>
      </c>
      <c r="L446" s="6"/>
    </row>
    <row r="447" spans="1:12">
      <c r="A447" s="5"/>
      <c r="C447" s="4" t="s">
        <v>86</v>
      </c>
      <c r="J447" s="4" t="s">
        <v>2</v>
      </c>
      <c r="K447" s="140">
        <v>4</v>
      </c>
      <c r="L447" s="6"/>
    </row>
    <row r="448" spans="1:12">
      <c r="A448" s="5"/>
      <c r="C448" s="24" t="s">
        <v>332</v>
      </c>
      <c r="J448" s="24" t="s">
        <v>2</v>
      </c>
      <c r="K448" s="245">
        <f>K445*K446*K447</f>
        <v>70.350000000000009</v>
      </c>
      <c r="L448" s="6"/>
    </row>
    <row r="449" spans="1:12" ht="13.5" thickBot="1">
      <c r="A449" s="5"/>
      <c r="L449" s="6"/>
    </row>
    <row r="450" spans="1:12" ht="13.5" thickTop="1">
      <c r="A450" s="5"/>
      <c r="C450" s="305" t="s">
        <v>101</v>
      </c>
      <c r="D450" s="306"/>
      <c r="E450" s="306"/>
      <c r="F450" s="306"/>
      <c r="G450" s="307"/>
      <c r="L450" s="6"/>
    </row>
    <row r="451" spans="1:12">
      <c r="A451" s="5"/>
      <c r="C451" s="308" t="s">
        <v>88</v>
      </c>
      <c r="D451" s="309"/>
      <c r="E451" s="309"/>
      <c r="F451" s="143" t="s">
        <v>99</v>
      </c>
      <c r="G451" s="144" t="s">
        <v>100</v>
      </c>
      <c r="L451" s="6"/>
    </row>
    <row r="452" spans="1:12">
      <c r="A452" s="5"/>
      <c r="C452" s="298" t="s">
        <v>89</v>
      </c>
      <c r="D452" s="299"/>
      <c r="E452" s="300"/>
      <c r="F452" s="145">
        <v>1.3</v>
      </c>
      <c r="G452" s="146">
        <v>2.86</v>
      </c>
      <c r="L452" s="6"/>
    </row>
    <row r="453" spans="1:12">
      <c r="A453" s="5"/>
      <c r="C453" s="298" t="s">
        <v>90</v>
      </c>
      <c r="D453" s="299"/>
      <c r="E453" s="300"/>
      <c r="F453" s="145">
        <v>3</v>
      </c>
      <c r="G453" s="146">
        <v>6.5</v>
      </c>
      <c r="L453" s="6"/>
    </row>
    <row r="454" spans="1:12">
      <c r="A454" s="5"/>
      <c r="C454" s="298" t="s">
        <v>91</v>
      </c>
      <c r="D454" s="299"/>
      <c r="E454" s="300"/>
      <c r="F454" s="145">
        <v>4</v>
      </c>
      <c r="G454" s="146">
        <v>10</v>
      </c>
      <c r="L454" s="6"/>
    </row>
    <row r="455" spans="1:12">
      <c r="A455" s="5"/>
      <c r="C455" s="298" t="s">
        <v>92</v>
      </c>
      <c r="D455" s="299"/>
      <c r="E455" s="300"/>
      <c r="F455" s="147">
        <v>9.1</v>
      </c>
      <c r="G455" s="148">
        <v>20.100000000000001</v>
      </c>
      <c r="L455" s="6"/>
    </row>
    <row r="456" spans="1:12">
      <c r="A456" s="5"/>
      <c r="C456" s="298" t="s">
        <v>93</v>
      </c>
      <c r="D456" s="299"/>
      <c r="E456" s="300"/>
      <c r="F456" s="147">
        <v>0.5</v>
      </c>
      <c r="G456" s="148">
        <v>1</v>
      </c>
      <c r="L456" s="6"/>
    </row>
    <row r="457" spans="1:12">
      <c r="A457" s="5"/>
      <c r="C457" s="298" t="s">
        <v>94</v>
      </c>
      <c r="D457" s="299"/>
      <c r="E457" s="300"/>
      <c r="F457" s="147">
        <v>9.6</v>
      </c>
      <c r="G457" s="148">
        <v>21.2</v>
      </c>
      <c r="L457" s="6"/>
    </row>
    <row r="458" spans="1:12">
      <c r="A458" s="5"/>
      <c r="C458" s="298" t="s">
        <v>95</v>
      </c>
      <c r="D458" s="299"/>
      <c r="E458" s="300"/>
      <c r="F458" s="147">
        <v>20.8</v>
      </c>
      <c r="G458" s="148">
        <v>45.8</v>
      </c>
      <c r="L458" s="6"/>
    </row>
    <row r="459" spans="1:12">
      <c r="A459" s="5"/>
      <c r="C459" s="298" t="s">
        <v>96</v>
      </c>
      <c r="D459" s="299"/>
      <c r="E459" s="300"/>
      <c r="F459" s="147">
        <v>10.7</v>
      </c>
      <c r="G459" s="148">
        <v>28.6</v>
      </c>
      <c r="L459" s="6"/>
    </row>
    <row r="460" spans="1:12">
      <c r="A460" s="5"/>
      <c r="C460" s="298" t="s">
        <v>97</v>
      </c>
      <c r="D460" s="299"/>
      <c r="E460" s="300"/>
      <c r="F460" s="147">
        <v>19.399999999999999</v>
      </c>
      <c r="G460" s="148">
        <v>42.8</v>
      </c>
      <c r="L460" s="6"/>
    </row>
    <row r="461" spans="1:12" ht="13.5" thickBot="1">
      <c r="A461" s="5"/>
      <c r="C461" s="310" t="s">
        <v>98</v>
      </c>
      <c r="D461" s="311"/>
      <c r="E461" s="312"/>
      <c r="F461" s="149">
        <v>33.9</v>
      </c>
      <c r="G461" s="150">
        <v>74.7</v>
      </c>
      <c r="L461" s="6"/>
    </row>
    <row r="462" spans="1:12" ht="13.5" thickTop="1">
      <c r="A462" s="5"/>
      <c r="C462" s="90" t="s">
        <v>103</v>
      </c>
      <c r="L462" s="6"/>
    </row>
    <row r="463" spans="1:12">
      <c r="A463" s="5"/>
      <c r="C463" s="151" t="s">
        <v>102</v>
      </c>
      <c r="L463" s="6"/>
    </row>
    <row r="464" spans="1:12" ht="14.25">
      <c r="A464" s="5"/>
      <c r="J464" s="24"/>
      <c r="K464" s="152"/>
      <c r="L464" s="6"/>
    </row>
    <row r="465" spans="1:12" ht="14.25">
      <c r="A465" s="5"/>
      <c r="J465" s="24"/>
      <c r="K465" s="152"/>
      <c r="L465" s="6"/>
    </row>
    <row r="466" spans="1:12">
      <c r="A466" s="5"/>
      <c r="C466" s="20" t="s">
        <v>38</v>
      </c>
      <c r="L466" s="6"/>
    </row>
    <row r="467" spans="1:12">
      <c r="A467" s="5"/>
      <c r="L467" s="6"/>
    </row>
    <row r="468" spans="1:12">
      <c r="A468" s="5"/>
      <c r="L468" s="6"/>
    </row>
    <row r="469" spans="1:12">
      <c r="A469" s="5"/>
      <c r="L469" s="6"/>
    </row>
    <row r="470" spans="1:12">
      <c r="A470" s="5"/>
      <c r="L470" s="6"/>
    </row>
    <row r="471" spans="1:12">
      <c r="A471" s="5"/>
      <c r="L471" s="6"/>
    </row>
    <row r="472" spans="1:12">
      <c r="A472" s="5"/>
      <c r="L472" s="6"/>
    </row>
    <row r="473" spans="1:12">
      <c r="A473" s="5"/>
      <c r="L473" s="6"/>
    </row>
    <row r="474" spans="1:12">
      <c r="A474" s="5"/>
      <c r="C474" s="4" t="s">
        <v>333</v>
      </c>
      <c r="J474" s="4" t="s">
        <v>2</v>
      </c>
      <c r="K474" s="246">
        <v>0.74960000000000004</v>
      </c>
      <c r="L474" s="6"/>
    </row>
    <row r="475" spans="1:12">
      <c r="A475" s="5"/>
      <c r="C475" s="4" t="s">
        <v>34</v>
      </c>
      <c r="J475" s="4" t="s">
        <v>2</v>
      </c>
      <c r="K475" s="154">
        <v>20</v>
      </c>
      <c r="L475" s="6"/>
    </row>
    <row r="476" spans="1:12">
      <c r="A476" s="5"/>
      <c r="C476" s="4" t="s">
        <v>35</v>
      </c>
      <c r="J476" s="4" t="s">
        <v>2</v>
      </c>
      <c r="K476" s="155">
        <v>15</v>
      </c>
      <c r="L476" s="6"/>
    </row>
    <row r="477" spans="1:12">
      <c r="A477" s="5"/>
      <c r="C477" s="24" t="s">
        <v>14</v>
      </c>
      <c r="J477" s="24" t="s">
        <v>2</v>
      </c>
      <c r="K477" s="156">
        <v>0.6</v>
      </c>
      <c r="L477" s="6"/>
    </row>
    <row r="478" spans="1:12">
      <c r="A478" s="5"/>
      <c r="C478" s="24" t="s">
        <v>334</v>
      </c>
      <c r="J478" s="24" t="s">
        <v>2</v>
      </c>
      <c r="K478" s="247">
        <v>59.966000000000001</v>
      </c>
      <c r="L478" s="6"/>
    </row>
    <row r="479" spans="1:12">
      <c r="A479" s="5"/>
      <c r="C479" s="24" t="s">
        <v>36</v>
      </c>
      <c r="J479" s="24" t="s">
        <v>2</v>
      </c>
      <c r="K479" s="158">
        <f>(K474*K475*K476)/(K477*K478)</f>
        <v>6.2502084514558263</v>
      </c>
      <c r="L479" s="6"/>
    </row>
    <row r="480" spans="1:12">
      <c r="A480" s="5"/>
      <c r="C480" s="24"/>
      <c r="G480" s="4" t="s">
        <v>239</v>
      </c>
      <c r="J480" s="24" t="s">
        <v>2</v>
      </c>
      <c r="K480" s="159">
        <f>ROUNDUP(K479,0)</f>
        <v>7</v>
      </c>
      <c r="L480" s="6"/>
    </row>
    <row r="481" spans="1:12">
      <c r="A481" s="5"/>
      <c r="L481" s="6"/>
    </row>
    <row r="482" spans="1:12">
      <c r="A482" s="5"/>
      <c r="L482" s="6"/>
    </row>
    <row r="483" spans="1:12">
      <c r="A483" s="5"/>
      <c r="C483" s="20" t="s">
        <v>41</v>
      </c>
      <c r="L483" s="6"/>
    </row>
    <row r="484" spans="1:12">
      <c r="A484" s="5"/>
      <c r="L484" s="6"/>
    </row>
    <row r="485" spans="1:12">
      <c r="A485" s="5"/>
      <c r="L485" s="6"/>
    </row>
    <row r="486" spans="1:12">
      <c r="A486" s="5"/>
      <c r="L486" s="6"/>
    </row>
    <row r="487" spans="1:12">
      <c r="A487" s="5"/>
      <c r="L487" s="6"/>
    </row>
    <row r="488" spans="1:12">
      <c r="A488" s="5"/>
      <c r="L488" s="6"/>
    </row>
    <row r="489" spans="1:12">
      <c r="A489" s="5"/>
      <c r="L489" s="6"/>
    </row>
    <row r="490" spans="1:12">
      <c r="A490" s="5"/>
      <c r="C490" s="4" t="s">
        <v>35</v>
      </c>
      <c r="J490" s="4" t="s">
        <v>2</v>
      </c>
      <c r="K490" s="160">
        <v>14.7</v>
      </c>
      <c r="L490" s="6"/>
    </row>
    <row r="491" spans="1:12">
      <c r="A491" s="5"/>
      <c r="C491" s="4" t="s">
        <v>39</v>
      </c>
      <c r="J491" s="4" t="s">
        <v>2</v>
      </c>
      <c r="K491" s="160">
        <v>2.5</v>
      </c>
      <c r="L491" s="6"/>
    </row>
    <row r="492" spans="1:12" ht="14.25">
      <c r="A492" s="5"/>
      <c r="D492" s="4" t="s">
        <v>40</v>
      </c>
      <c r="K492" s="161"/>
      <c r="L492" s="6"/>
    </row>
    <row r="493" spans="1:12">
      <c r="A493" s="5"/>
      <c r="C493" s="4" t="s">
        <v>36</v>
      </c>
      <c r="J493" s="4" t="s">
        <v>2</v>
      </c>
      <c r="K493" s="162">
        <f>K490/K491</f>
        <v>5.88</v>
      </c>
      <c r="L493" s="6"/>
    </row>
    <row r="494" spans="1:12">
      <c r="A494" s="5"/>
      <c r="G494" s="4" t="s">
        <v>239</v>
      </c>
      <c r="J494" s="24" t="s">
        <v>2</v>
      </c>
      <c r="K494" s="163">
        <f>ROUNDUP(K493,0)</f>
        <v>6</v>
      </c>
      <c r="L494" s="6"/>
    </row>
    <row r="495" spans="1:12" ht="14.25">
      <c r="A495" s="5"/>
      <c r="J495" s="24"/>
      <c r="K495" s="152"/>
      <c r="L495" s="6"/>
    </row>
    <row r="496" spans="1:12" ht="15" thickBot="1">
      <c r="A496" s="15"/>
      <c r="B496" s="16"/>
      <c r="C496" s="16"/>
      <c r="D496" s="16"/>
      <c r="E496" s="16"/>
      <c r="F496" s="16"/>
      <c r="G496" s="16"/>
      <c r="H496" s="16"/>
      <c r="I496" s="16"/>
      <c r="J496" s="164"/>
      <c r="K496" s="165"/>
      <c r="L496" s="18"/>
    </row>
    <row r="497" spans="1:12">
      <c r="A497" s="1"/>
      <c r="B497" s="2"/>
      <c r="C497" s="2"/>
      <c r="D497" s="2"/>
      <c r="E497" s="2"/>
      <c r="F497" s="2"/>
      <c r="G497" s="2"/>
      <c r="H497" s="2"/>
      <c r="I497" s="2"/>
      <c r="J497" s="2"/>
      <c r="K497" s="2"/>
      <c r="L497" s="3">
        <v>11</v>
      </c>
    </row>
    <row r="498" spans="1:12">
      <c r="A498" s="5"/>
      <c r="C498" s="20" t="s">
        <v>120</v>
      </c>
      <c r="L498" s="6"/>
    </row>
    <row r="499" spans="1:12">
      <c r="A499" s="5"/>
      <c r="L499" s="6"/>
    </row>
    <row r="500" spans="1:12">
      <c r="A500" s="5"/>
      <c r="L500" s="6"/>
    </row>
    <row r="501" spans="1:12">
      <c r="A501" s="5"/>
      <c r="L501" s="6"/>
    </row>
    <row r="502" spans="1:12">
      <c r="A502" s="5"/>
      <c r="L502" s="6"/>
    </row>
    <row r="503" spans="1:12">
      <c r="A503" s="5"/>
      <c r="F503" s="166"/>
      <c r="L503" s="6"/>
    </row>
    <row r="504" spans="1:12">
      <c r="A504" s="5"/>
      <c r="F504" s="166" t="s">
        <v>234</v>
      </c>
      <c r="L504" s="6"/>
    </row>
    <row r="505" spans="1:12">
      <c r="A505" s="5"/>
      <c r="L505" s="6"/>
    </row>
    <row r="506" spans="1:12">
      <c r="A506" s="5"/>
      <c r="L506" s="6"/>
    </row>
    <row r="507" spans="1:12">
      <c r="A507" s="5"/>
      <c r="L507" s="6"/>
    </row>
    <row r="508" spans="1:12">
      <c r="A508" s="5"/>
      <c r="L508" s="6"/>
    </row>
    <row r="509" spans="1:12">
      <c r="A509" s="5"/>
      <c r="L509" s="6"/>
    </row>
    <row r="510" spans="1:12">
      <c r="A510" s="5"/>
      <c r="L510" s="6"/>
    </row>
    <row r="511" spans="1:12">
      <c r="A511" s="5"/>
      <c r="L511" s="6"/>
    </row>
    <row r="512" spans="1:12">
      <c r="A512" s="5"/>
      <c r="L512" s="6"/>
    </row>
    <row r="513" spans="1:12">
      <c r="A513" s="5"/>
      <c r="L513" s="6"/>
    </row>
    <row r="514" spans="1:12">
      <c r="A514" s="5"/>
      <c r="L514" s="6"/>
    </row>
    <row r="515" spans="1:12">
      <c r="A515" s="5"/>
      <c r="L515" s="6"/>
    </row>
    <row r="516" spans="1:12">
      <c r="A516" s="5"/>
      <c r="L516" s="6"/>
    </row>
    <row r="517" spans="1:12">
      <c r="A517" s="5"/>
      <c r="L517" s="6"/>
    </row>
    <row r="518" spans="1:12">
      <c r="A518" s="5"/>
      <c r="C518" s="4" t="s">
        <v>335</v>
      </c>
      <c r="J518" s="4" t="s">
        <v>2</v>
      </c>
      <c r="K518" s="230">
        <v>23.988</v>
      </c>
      <c r="L518" s="6"/>
    </row>
    <row r="519" spans="1:12">
      <c r="A519" s="5"/>
      <c r="C519" s="4" t="s">
        <v>336</v>
      </c>
      <c r="J519" s="4" t="s">
        <v>2</v>
      </c>
      <c r="K519" s="248">
        <v>5280</v>
      </c>
      <c r="L519" s="6"/>
    </row>
    <row r="520" spans="1:12">
      <c r="A520" s="5"/>
      <c r="C520" s="4" t="s">
        <v>337</v>
      </c>
      <c r="J520" s="4" t="s">
        <v>2</v>
      </c>
      <c r="K520" s="249">
        <f>(K518/12)*PI()*K519</f>
        <v>33158.630812697258</v>
      </c>
      <c r="L520" s="6"/>
    </row>
    <row r="521" spans="1:12">
      <c r="A521" s="5"/>
      <c r="C521" s="24" t="s">
        <v>242</v>
      </c>
      <c r="J521" s="4" t="s">
        <v>2</v>
      </c>
      <c r="K521" s="169">
        <v>-2</v>
      </c>
      <c r="L521" s="6"/>
    </row>
    <row r="522" spans="1:12">
      <c r="A522" s="5"/>
      <c r="C522" s="24" t="s">
        <v>243</v>
      </c>
      <c r="J522" s="4" t="s">
        <v>2</v>
      </c>
      <c r="K522" s="169">
        <v>-0.9</v>
      </c>
      <c r="L522" s="6"/>
    </row>
    <row r="523" spans="1:12">
      <c r="A523" s="5"/>
      <c r="C523" s="24" t="s">
        <v>244</v>
      </c>
      <c r="J523" s="4" t="s">
        <v>2</v>
      </c>
      <c r="K523" s="170">
        <f>K522-K521</f>
        <v>1.1000000000000001</v>
      </c>
      <c r="L523" s="6"/>
    </row>
    <row r="524" spans="1:12">
      <c r="A524" s="5"/>
      <c r="C524" s="24" t="s">
        <v>249</v>
      </c>
      <c r="J524" s="4" t="s">
        <v>2</v>
      </c>
      <c r="K524" s="139">
        <v>3</v>
      </c>
      <c r="L524" s="6"/>
    </row>
    <row r="525" spans="1:12">
      <c r="A525" s="5"/>
      <c r="C525" s="24" t="s">
        <v>250</v>
      </c>
      <c r="J525" s="4" t="s">
        <v>2</v>
      </c>
      <c r="K525" s="139">
        <v>0.2</v>
      </c>
      <c r="L525" s="6"/>
    </row>
    <row r="526" spans="1:12">
      <c r="A526" s="5"/>
      <c r="C526" s="24" t="s">
        <v>251</v>
      </c>
      <c r="J526" s="4" t="s">
        <v>2</v>
      </c>
      <c r="K526" s="171">
        <f>K524-K525</f>
        <v>2.8</v>
      </c>
      <c r="L526" s="6"/>
    </row>
    <row r="527" spans="1:12">
      <c r="A527" s="5"/>
      <c r="C527" s="24" t="s">
        <v>245</v>
      </c>
      <c r="J527" s="4" t="s">
        <v>2</v>
      </c>
      <c r="K527" s="169">
        <v>-1.7</v>
      </c>
      <c r="L527" s="6"/>
    </row>
    <row r="528" spans="1:12">
      <c r="A528" s="5"/>
      <c r="C528" s="24" t="s">
        <v>246</v>
      </c>
      <c r="J528" s="4" t="s">
        <v>2</v>
      </c>
      <c r="K528" s="169">
        <v>-0.85</v>
      </c>
      <c r="L528" s="6"/>
    </row>
    <row r="529" spans="1:12">
      <c r="A529" s="5"/>
      <c r="C529" s="24" t="s">
        <v>247</v>
      </c>
      <c r="J529" s="4" t="s">
        <v>2</v>
      </c>
      <c r="K529" s="170">
        <f>K528-K527</f>
        <v>0.85</v>
      </c>
      <c r="L529" s="6"/>
    </row>
    <row r="530" spans="1:12">
      <c r="A530" s="5"/>
      <c r="C530" s="24" t="s">
        <v>252</v>
      </c>
      <c r="J530" s="4" t="s">
        <v>2</v>
      </c>
      <c r="K530" s="139">
        <v>2.8</v>
      </c>
      <c r="L530" s="6"/>
    </row>
    <row r="531" spans="1:12">
      <c r="A531" s="5"/>
      <c r="C531" s="24" t="s">
        <v>253</v>
      </c>
      <c r="J531" s="4" t="s">
        <v>2</v>
      </c>
      <c r="K531" s="139">
        <v>0.1</v>
      </c>
      <c r="L531" s="6"/>
    </row>
    <row r="532" spans="1:12">
      <c r="A532" s="5"/>
      <c r="C532" s="24" t="s">
        <v>254</v>
      </c>
      <c r="J532" s="4" t="s">
        <v>2</v>
      </c>
      <c r="K532" s="171">
        <f>K530-K531</f>
        <v>2.6999999999999997</v>
      </c>
      <c r="L532" s="6"/>
    </row>
    <row r="533" spans="1:12">
      <c r="A533" s="5"/>
      <c r="C533" s="24" t="s">
        <v>248</v>
      </c>
      <c r="J533" s="4" t="s">
        <v>2</v>
      </c>
      <c r="K533" s="170">
        <f>(K523+K529)/2</f>
        <v>0.97500000000000009</v>
      </c>
      <c r="L533" s="6"/>
    </row>
    <row r="534" spans="1:12">
      <c r="A534" s="5"/>
      <c r="C534" s="24" t="s">
        <v>255</v>
      </c>
      <c r="J534" s="4" t="s">
        <v>2</v>
      </c>
      <c r="K534" s="171">
        <f>K526-K532</f>
        <v>0.10000000000000009</v>
      </c>
      <c r="L534" s="6"/>
    </row>
    <row r="535" spans="1:12">
      <c r="A535" s="5"/>
      <c r="C535" s="24" t="s">
        <v>256</v>
      </c>
      <c r="J535" s="4" t="s">
        <v>2</v>
      </c>
      <c r="K535" s="172">
        <f>K533/K534</f>
        <v>9.7499999999999929</v>
      </c>
      <c r="L535" s="6"/>
    </row>
    <row r="536" spans="1:12">
      <c r="A536" s="5"/>
      <c r="C536" s="24" t="s">
        <v>338</v>
      </c>
      <c r="J536" s="4" t="s">
        <v>2</v>
      </c>
      <c r="K536" s="250">
        <f>K520*K535</f>
        <v>323296.65042379801</v>
      </c>
      <c r="L536" s="6"/>
    </row>
    <row r="537" spans="1:12">
      <c r="A537" s="5"/>
      <c r="C537" s="24"/>
      <c r="K537" s="251"/>
      <c r="L537" s="6"/>
    </row>
    <row r="538" spans="1:12">
      <c r="A538" s="5"/>
      <c r="L538" s="6"/>
    </row>
    <row r="539" spans="1:12" ht="13.5" thickBot="1">
      <c r="A539" s="15"/>
      <c r="B539" s="16"/>
      <c r="C539" s="16"/>
      <c r="D539" s="16"/>
      <c r="E539" s="16"/>
      <c r="F539" s="16"/>
      <c r="G539" s="16"/>
      <c r="H539" s="16"/>
      <c r="I539" s="16"/>
      <c r="J539" s="16"/>
      <c r="K539" s="16"/>
      <c r="L539" s="18"/>
    </row>
    <row r="540" spans="1:12">
      <c r="A540" s="1"/>
      <c r="B540" s="2"/>
      <c r="C540" s="2"/>
      <c r="D540" s="2"/>
      <c r="E540" s="2"/>
      <c r="F540" s="2"/>
      <c r="G540" s="2"/>
      <c r="H540" s="2"/>
      <c r="I540" s="2"/>
      <c r="J540" s="2"/>
      <c r="K540" s="2"/>
      <c r="L540" s="3">
        <v>12</v>
      </c>
    </row>
    <row r="541" spans="1:12">
      <c r="A541" s="5"/>
      <c r="C541" s="20" t="s">
        <v>148</v>
      </c>
      <c r="L541" s="6"/>
    </row>
    <row r="542" spans="1:12">
      <c r="A542" s="5"/>
      <c r="C542" s="20"/>
      <c r="L542" s="6"/>
    </row>
    <row r="543" spans="1:12">
      <c r="A543" s="5"/>
      <c r="C543" s="20"/>
      <c r="L543" s="6"/>
    </row>
    <row r="544" spans="1:12">
      <c r="A544" s="5"/>
      <c r="C544" s="20"/>
      <c r="L544" s="6"/>
    </row>
    <row r="545" spans="1:12">
      <c r="A545" s="5"/>
      <c r="C545" s="20"/>
      <c r="L545" s="6"/>
    </row>
    <row r="546" spans="1:12">
      <c r="A546" s="5"/>
      <c r="C546" s="20"/>
      <c r="L546" s="6"/>
    </row>
    <row r="547" spans="1:12">
      <c r="A547" s="5"/>
      <c r="C547" s="20"/>
      <c r="L547" s="6"/>
    </row>
    <row r="548" spans="1:12">
      <c r="A548" s="5"/>
      <c r="C548" s="20"/>
      <c r="L548" s="6"/>
    </row>
    <row r="549" spans="1:12">
      <c r="A549" s="5"/>
      <c r="C549" s="20"/>
      <c r="L549" s="6"/>
    </row>
    <row r="550" spans="1:12">
      <c r="A550" s="5"/>
      <c r="C550" s="20"/>
      <c r="L550" s="6"/>
    </row>
    <row r="551" spans="1:12">
      <c r="A551" s="5"/>
      <c r="C551" s="20"/>
      <c r="L551" s="6"/>
    </row>
    <row r="552" spans="1:12">
      <c r="A552" s="5"/>
      <c r="C552" s="20"/>
      <c r="L552" s="6"/>
    </row>
    <row r="553" spans="1:12">
      <c r="A553" s="5"/>
      <c r="C553" s="20"/>
      <c r="L553" s="6"/>
    </row>
    <row r="554" spans="1:12">
      <c r="A554" s="5"/>
      <c r="C554" s="20"/>
      <c r="L554" s="6"/>
    </row>
    <row r="555" spans="1:12">
      <c r="A555" s="5"/>
      <c r="C555" s="20"/>
      <c r="L555" s="6"/>
    </row>
    <row r="556" spans="1:12">
      <c r="A556" s="5"/>
      <c r="C556" s="174" t="s">
        <v>353</v>
      </c>
      <c r="L556" s="6"/>
    </row>
    <row r="557" spans="1:12">
      <c r="A557" s="5"/>
      <c r="L557" s="6"/>
    </row>
    <row r="558" spans="1:12">
      <c r="A558" s="5"/>
      <c r="L558" s="6"/>
    </row>
    <row r="559" spans="1:12">
      <c r="A559" s="5"/>
      <c r="F559" s="166" t="s">
        <v>234</v>
      </c>
      <c r="L559" s="6"/>
    </row>
    <row r="560" spans="1:12">
      <c r="A560" s="5"/>
      <c r="L560" s="6"/>
    </row>
    <row r="561" spans="1:12">
      <c r="A561" s="5"/>
      <c r="L561" s="6"/>
    </row>
    <row r="562" spans="1:12">
      <c r="A562" s="5"/>
      <c r="C562" s="4" t="s">
        <v>335</v>
      </c>
      <c r="J562" s="4" t="s">
        <v>2</v>
      </c>
      <c r="K562" s="230">
        <v>30</v>
      </c>
      <c r="L562" s="6"/>
    </row>
    <row r="563" spans="1:12">
      <c r="A563" s="5"/>
      <c r="C563" s="4" t="s">
        <v>339</v>
      </c>
      <c r="J563" s="4" t="s">
        <v>2</v>
      </c>
      <c r="K563" s="252">
        <v>0.375</v>
      </c>
      <c r="L563" s="6"/>
    </row>
    <row r="564" spans="1:12">
      <c r="A564" s="5"/>
      <c r="B564" s="32"/>
      <c r="C564" s="4" t="s">
        <v>340</v>
      </c>
      <c r="I564" s="32"/>
      <c r="J564" s="4" t="s">
        <v>2</v>
      </c>
      <c r="K564" s="248">
        <v>200</v>
      </c>
      <c r="L564" s="6"/>
    </row>
    <row r="565" spans="1:12">
      <c r="A565" s="5"/>
      <c r="C565" s="4" t="s">
        <v>341</v>
      </c>
      <c r="J565" s="4" t="s">
        <v>2</v>
      </c>
      <c r="K565" s="253">
        <f>LOOKUP(K562,C575:C592,I575:I592)</f>
        <v>2.44</v>
      </c>
      <c r="L565" s="6"/>
    </row>
    <row r="566" spans="1:12">
      <c r="A566" s="5"/>
      <c r="C566" s="4" t="s">
        <v>131</v>
      </c>
      <c r="J566" s="4" t="s">
        <v>2</v>
      </c>
      <c r="K566" s="177">
        <f>K564*K565*0.000001</f>
        <v>4.8799999999999999E-4</v>
      </c>
      <c r="L566" s="6"/>
    </row>
    <row r="567" spans="1:12">
      <c r="A567" s="5"/>
      <c r="C567" s="24" t="s">
        <v>257</v>
      </c>
      <c r="J567" s="24" t="s">
        <v>2</v>
      </c>
      <c r="K567" s="178">
        <v>1.7000000000000001E-4</v>
      </c>
      <c r="L567" s="6"/>
    </row>
    <row r="568" spans="1:12">
      <c r="A568" s="5"/>
      <c r="C568" s="24" t="s">
        <v>258</v>
      </c>
      <c r="J568" s="24" t="s">
        <v>2</v>
      </c>
      <c r="K568" s="171">
        <f>K567/K566</f>
        <v>0.34836065573770497</v>
      </c>
      <c r="L568" s="6"/>
    </row>
    <row r="569" spans="1:12">
      <c r="A569" s="5"/>
      <c r="C569" s="24"/>
      <c r="J569" s="24"/>
      <c r="K569" s="179"/>
      <c r="L569" s="6"/>
    </row>
    <row r="570" spans="1:12">
      <c r="A570" s="5"/>
      <c r="C570" s="24"/>
      <c r="J570" s="24"/>
      <c r="K570" s="179"/>
      <c r="L570" s="6"/>
    </row>
    <row r="571" spans="1:12">
      <c r="A571" s="5"/>
      <c r="L571" s="6"/>
    </row>
    <row r="572" spans="1:12" ht="13.5" thickBot="1">
      <c r="A572" s="5"/>
      <c r="D572" s="82" t="s">
        <v>355</v>
      </c>
      <c r="L572" s="6"/>
    </row>
    <row r="573" spans="1:12" ht="13.5" thickTop="1">
      <c r="A573" s="5"/>
      <c r="B573" s="180" t="s">
        <v>132</v>
      </c>
      <c r="C573" s="322" t="s">
        <v>134</v>
      </c>
      <c r="D573" s="322"/>
      <c r="E573" s="301" t="s">
        <v>136</v>
      </c>
      <c r="F573" s="301"/>
      <c r="G573" s="301" t="s">
        <v>138</v>
      </c>
      <c r="H573" s="301"/>
      <c r="I573" s="301" t="s">
        <v>141</v>
      </c>
      <c r="J573" s="301"/>
      <c r="K573" s="302"/>
      <c r="L573" s="6"/>
    </row>
    <row r="574" spans="1:12">
      <c r="A574" s="5"/>
      <c r="B574" s="181" t="s">
        <v>133</v>
      </c>
      <c r="C574" s="142" t="s">
        <v>133</v>
      </c>
      <c r="D574" s="143" t="s">
        <v>135</v>
      </c>
      <c r="E574" s="142" t="s">
        <v>137</v>
      </c>
      <c r="F574" s="142" t="s">
        <v>135</v>
      </c>
      <c r="G574" s="142" t="s">
        <v>139</v>
      </c>
      <c r="H574" s="142" t="s">
        <v>140</v>
      </c>
      <c r="I574" s="143" t="s">
        <v>142</v>
      </c>
      <c r="J574" s="309" t="s">
        <v>143</v>
      </c>
      <c r="K574" s="317"/>
      <c r="L574" s="6"/>
    </row>
    <row r="575" spans="1:12">
      <c r="A575" s="5"/>
      <c r="B575" s="182">
        <v>2</v>
      </c>
      <c r="C575" s="145">
        <v>2.35</v>
      </c>
      <c r="D575" s="183">
        <f>C575/2.54</f>
        <v>0.92519685039370081</v>
      </c>
      <c r="E575" s="183">
        <v>0.154</v>
      </c>
      <c r="F575" s="183">
        <f>E575/2.54</f>
        <v>6.0629921259842519E-2</v>
      </c>
      <c r="G575" s="147">
        <v>3.65</v>
      </c>
      <c r="H575" s="147">
        <v>5.43</v>
      </c>
      <c r="I575" s="147">
        <v>76.2</v>
      </c>
      <c r="J575" s="258">
        <v>256.83999999999997</v>
      </c>
      <c r="K575" s="313"/>
      <c r="L575" s="6"/>
    </row>
    <row r="576" spans="1:12">
      <c r="A576" s="5"/>
      <c r="B576" s="182">
        <v>4</v>
      </c>
      <c r="C576" s="145">
        <v>4.5</v>
      </c>
      <c r="D576" s="183">
        <f t="shared" ref="D576:D591" si="0">C576/2.54</f>
        <v>1.7716535433070866</v>
      </c>
      <c r="E576" s="183">
        <v>0.23699999999999999</v>
      </c>
      <c r="F576" s="183">
        <f t="shared" ref="F576:F591" si="1">E576/2.54</f>
        <v>9.3307086614173224E-2</v>
      </c>
      <c r="G576" s="147">
        <v>10.8</v>
      </c>
      <c r="H576" s="147">
        <v>16.07</v>
      </c>
      <c r="I576" s="147">
        <v>26.8</v>
      </c>
      <c r="J576" s="258">
        <v>87.93</v>
      </c>
      <c r="K576" s="313"/>
      <c r="L576" s="6"/>
    </row>
    <row r="577" spans="1:12">
      <c r="A577" s="5"/>
      <c r="B577" s="182">
        <v>6</v>
      </c>
      <c r="C577" s="145">
        <v>6.62</v>
      </c>
      <c r="D577" s="183">
        <f t="shared" si="0"/>
        <v>2.606299212598425</v>
      </c>
      <c r="E577" s="183">
        <v>0.28000000000000003</v>
      </c>
      <c r="F577" s="183">
        <f t="shared" si="1"/>
        <v>0.11023622047244096</v>
      </c>
      <c r="G577" s="147">
        <v>16</v>
      </c>
      <c r="H577" s="147">
        <v>28.28</v>
      </c>
      <c r="I577" s="147">
        <v>15.2</v>
      </c>
      <c r="J577" s="258">
        <v>46.87</v>
      </c>
      <c r="K577" s="313"/>
      <c r="L577" s="6"/>
    </row>
    <row r="578" spans="1:12">
      <c r="A578" s="5"/>
      <c r="B578" s="182">
        <v>8</v>
      </c>
      <c r="C578" s="147">
        <v>8.6199999999999992</v>
      </c>
      <c r="D578" s="183">
        <f t="shared" si="0"/>
        <v>3.3937007874015745</v>
      </c>
      <c r="E578" s="184">
        <v>0.32200000000000001</v>
      </c>
      <c r="F578" s="183">
        <f t="shared" si="1"/>
        <v>0.12677165354330708</v>
      </c>
      <c r="G578" s="147">
        <v>28.6</v>
      </c>
      <c r="H578" s="147">
        <v>42.56</v>
      </c>
      <c r="I578" s="147">
        <v>10.1</v>
      </c>
      <c r="J578" s="258">
        <v>33.14</v>
      </c>
      <c r="K578" s="313"/>
      <c r="L578" s="6"/>
    </row>
    <row r="579" spans="1:12">
      <c r="A579" s="5"/>
      <c r="B579" s="182">
        <v>10</v>
      </c>
      <c r="C579" s="147">
        <v>10.75</v>
      </c>
      <c r="D579" s="183">
        <f t="shared" si="0"/>
        <v>4.2322834645669287</v>
      </c>
      <c r="E579" s="184">
        <v>0.36499999999999999</v>
      </c>
      <c r="F579" s="183">
        <f t="shared" si="1"/>
        <v>0.1437007874015748</v>
      </c>
      <c r="G579" s="147">
        <v>40.5</v>
      </c>
      <c r="H579" s="147">
        <v>60.27</v>
      </c>
      <c r="I579" s="147">
        <v>7.13</v>
      </c>
      <c r="J579" s="258">
        <v>23.39</v>
      </c>
      <c r="K579" s="313"/>
      <c r="L579" s="6"/>
    </row>
    <row r="580" spans="1:12">
      <c r="A580" s="5"/>
      <c r="B580" s="182">
        <v>12</v>
      </c>
      <c r="C580" s="147">
        <v>12.75</v>
      </c>
      <c r="D580" s="183">
        <f t="shared" si="0"/>
        <v>5.0196850393700787</v>
      </c>
      <c r="E580" s="184">
        <v>0.375</v>
      </c>
      <c r="F580" s="183">
        <f t="shared" si="1"/>
        <v>0.14763779527559054</v>
      </c>
      <c r="G580" s="147">
        <v>46.6</v>
      </c>
      <c r="H580" s="147">
        <v>73.81</v>
      </c>
      <c r="I580" s="147">
        <v>5.82</v>
      </c>
      <c r="J580" s="258">
        <v>16.09</v>
      </c>
      <c r="K580" s="313"/>
      <c r="L580" s="6"/>
    </row>
    <row r="581" spans="1:12">
      <c r="A581" s="5"/>
      <c r="B581" s="182">
        <v>14</v>
      </c>
      <c r="C581" s="147">
        <v>14</v>
      </c>
      <c r="D581" s="183">
        <f t="shared" si="0"/>
        <v>5.5118110236220472</v>
      </c>
      <c r="E581" s="184">
        <v>0.375</v>
      </c>
      <c r="F581" s="183">
        <f t="shared" si="1"/>
        <v>0.14763779527559054</v>
      </c>
      <c r="G581" s="147">
        <v>54.6</v>
      </c>
      <c r="H581" s="147">
        <v>81.260000000000005</v>
      </c>
      <c r="I581" s="147">
        <v>5.29</v>
      </c>
      <c r="J581" s="258">
        <v>17.36</v>
      </c>
      <c r="K581" s="313"/>
      <c r="L581" s="6"/>
    </row>
    <row r="582" spans="1:12">
      <c r="A582" s="5"/>
      <c r="B582" s="182">
        <v>16</v>
      </c>
      <c r="C582" s="147">
        <v>16</v>
      </c>
      <c r="D582" s="183">
        <f t="shared" si="0"/>
        <v>6.2992125984251963</v>
      </c>
      <c r="E582" s="184">
        <v>0.375</v>
      </c>
      <c r="F582" s="183">
        <f t="shared" si="1"/>
        <v>0.14763779527559054</v>
      </c>
      <c r="G582" s="147">
        <v>62.6</v>
      </c>
      <c r="H582" s="147">
        <v>93.16</v>
      </c>
      <c r="I582" s="147">
        <v>4.6100000000000003</v>
      </c>
      <c r="J582" s="258">
        <v>15.12</v>
      </c>
      <c r="K582" s="313"/>
      <c r="L582" s="6"/>
    </row>
    <row r="583" spans="1:12">
      <c r="A583" s="5"/>
      <c r="B583" s="182">
        <v>18</v>
      </c>
      <c r="C583" s="147">
        <v>18</v>
      </c>
      <c r="D583" s="183">
        <f t="shared" si="0"/>
        <v>7.0866141732283463</v>
      </c>
      <c r="E583" s="184">
        <v>0.375</v>
      </c>
      <c r="F583" s="183">
        <f t="shared" si="1"/>
        <v>0.14763779527559054</v>
      </c>
      <c r="G583" s="147">
        <v>70.599999999999994</v>
      </c>
      <c r="H583" s="147">
        <v>105.07</v>
      </c>
      <c r="I583" s="147">
        <v>4.09</v>
      </c>
      <c r="J583" s="258">
        <v>13.42</v>
      </c>
      <c r="K583" s="313"/>
      <c r="L583" s="6"/>
    </row>
    <row r="584" spans="1:12">
      <c r="A584" s="5"/>
      <c r="B584" s="182">
        <v>20</v>
      </c>
      <c r="C584" s="147">
        <v>20</v>
      </c>
      <c r="D584" s="183">
        <f t="shared" si="0"/>
        <v>7.8740157480314963</v>
      </c>
      <c r="E584" s="184">
        <v>0.375</v>
      </c>
      <c r="F584" s="183">
        <f t="shared" si="1"/>
        <v>0.14763779527559054</v>
      </c>
      <c r="G584" s="147">
        <v>78.599999999999994</v>
      </c>
      <c r="H584" s="147">
        <v>116.97</v>
      </c>
      <c r="I584" s="147">
        <v>3.68</v>
      </c>
      <c r="J584" s="258">
        <v>12.07</v>
      </c>
      <c r="K584" s="313"/>
      <c r="L584" s="6"/>
    </row>
    <row r="585" spans="1:12">
      <c r="A585" s="5"/>
      <c r="B585" s="182">
        <v>22</v>
      </c>
      <c r="C585" s="147">
        <v>22</v>
      </c>
      <c r="D585" s="183">
        <f t="shared" si="0"/>
        <v>8.6614173228346463</v>
      </c>
      <c r="E585" s="184">
        <v>0.375</v>
      </c>
      <c r="F585" s="183">
        <f t="shared" si="1"/>
        <v>0.14763779527559054</v>
      </c>
      <c r="G585" s="147">
        <v>86.6</v>
      </c>
      <c r="H585" s="147">
        <v>128.88</v>
      </c>
      <c r="I585" s="147">
        <v>3.34</v>
      </c>
      <c r="J585" s="258">
        <v>10.96</v>
      </c>
      <c r="K585" s="313"/>
      <c r="L585" s="6"/>
    </row>
    <row r="586" spans="1:12">
      <c r="A586" s="5"/>
      <c r="B586" s="182">
        <v>24</v>
      </c>
      <c r="C586" s="147">
        <v>24</v>
      </c>
      <c r="D586" s="183">
        <f t="shared" si="0"/>
        <v>9.4488188976377945</v>
      </c>
      <c r="E586" s="184">
        <v>0.375</v>
      </c>
      <c r="F586" s="183">
        <f t="shared" si="1"/>
        <v>0.14763779527559054</v>
      </c>
      <c r="G586" s="147">
        <v>94.6</v>
      </c>
      <c r="H586" s="147">
        <v>140.78</v>
      </c>
      <c r="I586" s="147">
        <v>3.06</v>
      </c>
      <c r="J586" s="258">
        <v>10.039999999999999</v>
      </c>
      <c r="K586" s="313"/>
      <c r="L586" s="6"/>
    </row>
    <row r="587" spans="1:12">
      <c r="A587" s="5"/>
      <c r="B587" s="182">
        <v>26</v>
      </c>
      <c r="C587" s="147">
        <v>26</v>
      </c>
      <c r="D587" s="183">
        <f t="shared" si="0"/>
        <v>10.236220472440944</v>
      </c>
      <c r="E587" s="184">
        <v>0.375</v>
      </c>
      <c r="F587" s="183">
        <f t="shared" si="1"/>
        <v>0.14763779527559054</v>
      </c>
      <c r="G587" s="147">
        <v>102.6</v>
      </c>
      <c r="H587" s="147">
        <v>152.69</v>
      </c>
      <c r="I587" s="147">
        <v>2.82</v>
      </c>
      <c r="J587" s="258">
        <v>6.25</v>
      </c>
      <c r="K587" s="313"/>
      <c r="L587" s="6"/>
    </row>
    <row r="588" spans="1:12">
      <c r="A588" s="5"/>
      <c r="B588" s="182">
        <v>28</v>
      </c>
      <c r="C588" s="147">
        <v>28</v>
      </c>
      <c r="D588" s="183">
        <f t="shared" si="0"/>
        <v>11.023622047244094</v>
      </c>
      <c r="E588" s="184">
        <v>0.375</v>
      </c>
      <c r="F588" s="183">
        <f t="shared" si="1"/>
        <v>0.14763779527559054</v>
      </c>
      <c r="G588" s="147">
        <v>110.6</v>
      </c>
      <c r="H588" s="147">
        <v>164.59</v>
      </c>
      <c r="I588" s="147">
        <v>2.62</v>
      </c>
      <c r="J588" s="258">
        <v>8.6</v>
      </c>
      <c r="K588" s="313"/>
      <c r="L588" s="6"/>
    </row>
    <row r="589" spans="1:12">
      <c r="A589" s="5"/>
      <c r="B589" s="182">
        <v>30</v>
      </c>
      <c r="C589" s="147">
        <v>30</v>
      </c>
      <c r="D589" s="183">
        <f t="shared" si="0"/>
        <v>11.811023622047244</v>
      </c>
      <c r="E589" s="184">
        <v>0.375</v>
      </c>
      <c r="F589" s="183">
        <f t="shared" si="1"/>
        <v>0.14763779527559054</v>
      </c>
      <c r="G589" s="147">
        <v>118.7</v>
      </c>
      <c r="H589" s="147">
        <v>176.65</v>
      </c>
      <c r="I589" s="147">
        <v>2.44</v>
      </c>
      <c r="J589" s="258">
        <v>8.01</v>
      </c>
      <c r="K589" s="313"/>
      <c r="L589" s="6"/>
    </row>
    <row r="590" spans="1:12">
      <c r="A590" s="5"/>
      <c r="B590" s="182">
        <v>32</v>
      </c>
      <c r="C590" s="147">
        <v>32</v>
      </c>
      <c r="D590" s="183">
        <f t="shared" si="0"/>
        <v>12.598425196850393</v>
      </c>
      <c r="E590" s="184">
        <v>0.375</v>
      </c>
      <c r="F590" s="183">
        <f t="shared" si="1"/>
        <v>0.14763779527559054</v>
      </c>
      <c r="G590" s="147">
        <v>126.6</v>
      </c>
      <c r="H590" s="147">
        <v>188.41</v>
      </c>
      <c r="I590" s="147">
        <v>2.2799999999999998</v>
      </c>
      <c r="J590" s="258">
        <v>7.48</v>
      </c>
      <c r="K590" s="313"/>
      <c r="L590" s="6"/>
    </row>
    <row r="591" spans="1:12">
      <c r="A591" s="5"/>
      <c r="B591" s="182">
        <v>34</v>
      </c>
      <c r="C591" s="147">
        <v>34</v>
      </c>
      <c r="D591" s="183">
        <f t="shared" si="0"/>
        <v>13.385826771653543</v>
      </c>
      <c r="E591" s="184">
        <v>0.375</v>
      </c>
      <c r="F591" s="183">
        <f t="shared" si="1"/>
        <v>0.14763779527559054</v>
      </c>
      <c r="G591" s="147">
        <v>134.6</v>
      </c>
      <c r="H591" s="147">
        <v>200.31</v>
      </c>
      <c r="I591" s="147">
        <v>2.15</v>
      </c>
      <c r="J591" s="258">
        <v>7.05</v>
      </c>
      <c r="K591" s="313"/>
      <c r="L591" s="6"/>
    </row>
    <row r="592" spans="1:12" ht="13.5" thickBot="1">
      <c r="A592" s="5"/>
      <c r="B592" s="185">
        <v>36</v>
      </c>
      <c r="C592" s="149">
        <v>36</v>
      </c>
      <c r="D592" s="187">
        <f>C592/2.54</f>
        <v>14.173228346456693</v>
      </c>
      <c r="E592" s="186">
        <v>0.375</v>
      </c>
      <c r="F592" s="187">
        <f>E592/2.54</f>
        <v>0.14763779527559054</v>
      </c>
      <c r="G592" s="149">
        <v>142.6</v>
      </c>
      <c r="H592" s="149">
        <v>212.22</v>
      </c>
      <c r="I592" s="149">
        <v>2.0299999999999998</v>
      </c>
      <c r="J592" s="326">
        <v>6.66</v>
      </c>
      <c r="K592" s="327"/>
      <c r="L592" s="6"/>
    </row>
    <row r="593" spans="1:12" ht="13.5" thickTop="1">
      <c r="A593" s="5"/>
      <c r="C593" s="4" t="s">
        <v>144</v>
      </c>
      <c r="L593" s="6"/>
    </row>
    <row r="594" spans="1:12">
      <c r="A594" s="5"/>
      <c r="C594" s="4" t="s">
        <v>145</v>
      </c>
      <c r="L594" s="6"/>
    </row>
    <row r="595" spans="1:12">
      <c r="A595" s="5"/>
      <c r="C595" s="4" t="s">
        <v>146</v>
      </c>
      <c r="L595" s="6"/>
    </row>
    <row r="596" spans="1:12">
      <c r="A596" s="5"/>
      <c r="L596" s="6"/>
    </row>
    <row r="597" spans="1:12">
      <c r="A597" s="5"/>
      <c r="L597" s="6"/>
    </row>
    <row r="598" spans="1:12">
      <c r="A598" s="5"/>
      <c r="L598" s="6"/>
    </row>
    <row r="599" spans="1:12" ht="13.5" thickBot="1">
      <c r="A599" s="15"/>
      <c r="B599" s="16"/>
      <c r="C599" s="16"/>
      <c r="D599" s="16"/>
      <c r="E599" s="16"/>
      <c r="F599" s="16"/>
      <c r="G599" s="16"/>
      <c r="H599" s="16"/>
      <c r="I599" s="16"/>
      <c r="J599" s="16"/>
      <c r="K599" s="16"/>
      <c r="L599" s="18"/>
    </row>
    <row r="600" spans="1:12">
      <c r="A600" s="1"/>
      <c r="B600" s="2"/>
      <c r="C600" s="2"/>
      <c r="D600" s="2"/>
      <c r="E600" s="2"/>
      <c r="F600" s="2"/>
      <c r="G600" s="2"/>
      <c r="H600" s="2"/>
      <c r="I600" s="2"/>
      <c r="J600" s="2"/>
      <c r="K600" s="2"/>
      <c r="L600" s="3">
        <v>13</v>
      </c>
    </row>
    <row r="601" spans="1:12">
      <c r="A601" s="5"/>
      <c r="C601" s="20" t="s">
        <v>149</v>
      </c>
      <c r="J601" s="24"/>
      <c r="K601" s="179"/>
      <c r="L601" s="6"/>
    </row>
    <row r="602" spans="1:12">
      <c r="A602" s="5"/>
      <c r="C602" s="20"/>
      <c r="J602" s="24"/>
      <c r="K602" s="179"/>
      <c r="L602" s="6"/>
    </row>
    <row r="603" spans="1:12">
      <c r="A603" s="5"/>
      <c r="C603" s="20"/>
      <c r="J603" s="24"/>
      <c r="K603" s="179"/>
      <c r="L603" s="6"/>
    </row>
    <row r="604" spans="1:12">
      <c r="A604" s="5"/>
      <c r="C604" s="20"/>
      <c r="J604" s="24"/>
      <c r="K604" s="179"/>
      <c r="L604" s="6"/>
    </row>
    <row r="605" spans="1:12">
      <c r="A605" s="5"/>
      <c r="C605" s="20"/>
      <c r="J605" s="24"/>
      <c r="K605" s="179"/>
      <c r="L605" s="6"/>
    </row>
    <row r="606" spans="1:12">
      <c r="A606" s="5"/>
      <c r="C606" s="20"/>
      <c r="J606" s="24"/>
      <c r="K606" s="179"/>
      <c r="L606" s="6"/>
    </row>
    <row r="607" spans="1:12">
      <c r="A607" s="5"/>
      <c r="C607" s="20"/>
      <c r="J607" s="24"/>
      <c r="K607" s="179"/>
      <c r="L607" s="6"/>
    </row>
    <row r="608" spans="1:12">
      <c r="A608" s="5"/>
      <c r="C608" s="20"/>
      <c r="J608" s="24"/>
      <c r="K608" s="179"/>
      <c r="L608" s="6"/>
    </row>
    <row r="609" spans="1:12">
      <c r="A609" s="5"/>
      <c r="C609" s="20"/>
      <c r="J609" s="24"/>
      <c r="K609" s="179"/>
      <c r="L609" s="6"/>
    </row>
    <row r="610" spans="1:12">
      <c r="A610" s="5"/>
      <c r="C610" s="20"/>
      <c r="J610" s="24"/>
      <c r="K610" s="179"/>
      <c r="L610" s="6"/>
    </row>
    <row r="611" spans="1:12">
      <c r="A611" s="5"/>
      <c r="C611" s="20"/>
      <c r="J611" s="24"/>
      <c r="K611" s="179"/>
      <c r="L611" s="6"/>
    </row>
    <row r="612" spans="1:12">
      <c r="A612" s="5"/>
      <c r="C612" s="20"/>
      <c r="J612" s="24"/>
      <c r="K612" s="179"/>
      <c r="L612" s="6"/>
    </row>
    <row r="613" spans="1:12">
      <c r="A613" s="5"/>
      <c r="C613" s="20"/>
      <c r="J613" s="24"/>
      <c r="K613" s="179"/>
      <c r="L613" s="6"/>
    </row>
    <row r="614" spans="1:12">
      <c r="A614" s="5"/>
      <c r="C614" s="20"/>
      <c r="J614" s="24"/>
      <c r="K614" s="179"/>
      <c r="L614" s="6"/>
    </row>
    <row r="615" spans="1:12">
      <c r="A615" s="5"/>
      <c r="C615" s="20"/>
      <c r="J615" s="24"/>
      <c r="K615" s="179"/>
      <c r="L615" s="6"/>
    </row>
    <row r="616" spans="1:12">
      <c r="A616" s="5"/>
      <c r="C616" s="20"/>
      <c r="J616" s="24"/>
      <c r="K616" s="179"/>
      <c r="L616" s="6"/>
    </row>
    <row r="617" spans="1:12">
      <c r="A617" s="5"/>
      <c r="C617" s="20"/>
      <c r="J617" s="24"/>
      <c r="K617" s="179"/>
      <c r="L617" s="6"/>
    </row>
    <row r="618" spans="1:12">
      <c r="A618" s="5"/>
      <c r="C618" s="20"/>
      <c r="J618" s="24"/>
      <c r="K618" s="179"/>
      <c r="L618" s="6"/>
    </row>
    <row r="619" spans="1:12">
      <c r="A619" s="5"/>
      <c r="J619" s="24"/>
      <c r="K619" s="179"/>
      <c r="L619" s="6"/>
    </row>
    <row r="620" spans="1:12">
      <c r="A620" s="5"/>
      <c r="C620" s="188" t="s">
        <v>354</v>
      </c>
      <c r="J620" s="24"/>
      <c r="K620" s="179"/>
      <c r="L620" s="6"/>
    </row>
    <row r="621" spans="1:12">
      <c r="A621" s="5"/>
      <c r="C621" s="20"/>
      <c r="J621" s="24"/>
      <c r="K621" s="179"/>
      <c r="L621" s="6"/>
    </row>
    <row r="622" spans="1:12">
      <c r="A622" s="5"/>
      <c r="C622" s="20"/>
      <c r="F622" s="189" t="s">
        <v>234</v>
      </c>
      <c r="J622" s="24"/>
      <c r="K622" s="179"/>
      <c r="L622" s="6"/>
    </row>
    <row r="623" spans="1:12">
      <c r="A623" s="5"/>
      <c r="C623" s="20"/>
      <c r="J623" s="24"/>
      <c r="K623" s="179"/>
      <c r="L623" s="6"/>
    </row>
    <row r="624" spans="1:12">
      <c r="A624" s="5"/>
      <c r="C624" s="20"/>
      <c r="J624" s="24"/>
      <c r="K624" s="179"/>
      <c r="L624" s="6"/>
    </row>
    <row r="625" spans="1:12">
      <c r="A625" s="5"/>
      <c r="C625" s="24"/>
      <c r="J625" s="24"/>
      <c r="K625" s="179"/>
      <c r="L625" s="6"/>
    </row>
    <row r="626" spans="1:12">
      <c r="A626" s="5"/>
      <c r="C626" s="24" t="s">
        <v>259</v>
      </c>
      <c r="J626" s="24" t="s">
        <v>2</v>
      </c>
      <c r="K626" s="178">
        <v>5.0800000000000003E-3</v>
      </c>
      <c r="L626" s="6"/>
    </row>
    <row r="627" spans="1:12">
      <c r="A627" s="5"/>
      <c r="C627" s="24" t="s">
        <v>260</v>
      </c>
      <c r="J627" s="24" t="s">
        <v>2</v>
      </c>
      <c r="K627" s="178">
        <v>1.7000000000000001E-4</v>
      </c>
      <c r="L627" s="6"/>
    </row>
    <row r="628" spans="1:12">
      <c r="A628" s="5"/>
      <c r="C628" s="24" t="s">
        <v>261</v>
      </c>
      <c r="J628" s="24" t="s">
        <v>2</v>
      </c>
      <c r="K628" s="8">
        <v>10</v>
      </c>
      <c r="L628" s="6"/>
    </row>
    <row r="629" spans="1:12">
      <c r="A629" s="5"/>
      <c r="C629" s="24" t="s">
        <v>265</v>
      </c>
      <c r="J629" s="24" t="s">
        <v>2</v>
      </c>
      <c r="K629" s="190">
        <f>0.001*K628/(K626-K627)</f>
        <v>2.0366598778004072</v>
      </c>
      <c r="L629" s="6"/>
    </row>
    <row r="630" spans="1:12">
      <c r="A630" s="5"/>
      <c r="C630" s="24" t="s">
        <v>257</v>
      </c>
      <c r="J630" s="24"/>
      <c r="K630" s="178">
        <v>1.7000000000000001E-4</v>
      </c>
      <c r="L630" s="6"/>
    </row>
    <row r="631" spans="1:12">
      <c r="A631" s="5"/>
      <c r="C631" s="24" t="s">
        <v>258</v>
      </c>
      <c r="J631" s="24" t="s">
        <v>2</v>
      </c>
      <c r="K631" s="171">
        <f>K629*1000*K630</f>
        <v>0.34623217922606925</v>
      </c>
      <c r="L631" s="6"/>
    </row>
    <row r="632" spans="1:12">
      <c r="A632" s="5"/>
      <c r="C632" s="24"/>
      <c r="J632" s="24"/>
      <c r="K632" s="179"/>
      <c r="L632" s="6"/>
    </row>
    <row r="633" spans="1:12" ht="13.5" thickBot="1">
      <c r="A633" s="15"/>
      <c r="B633" s="16"/>
      <c r="C633" s="164"/>
      <c r="D633" s="16"/>
      <c r="E633" s="16"/>
      <c r="F633" s="16"/>
      <c r="G633" s="16"/>
      <c r="H633" s="16"/>
      <c r="I633" s="16"/>
      <c r="J633" s="164"/>
      <c r="K633" s="191"/>
      <c r="L633" s="18"/>
    </row>
    <row r="634" spans="1:12">
      <c r="A634" s="1"/>
      <c r="B634" s="2"/>
      <c r="C634" s="192"/>
      <c r="D634" s="2"/>
      <c r="E634" s="2"/>
      <c r="F634" s="2"/>
      <c r="G634" s="2"/>
      <c r="H634" s="2"/>
      <c r="I634" s="2"/>
      <c r="J634" s="192"/>
      <c r="K634" s="193"/>
      <c r="L634" s="3">
        <v>14</v>
      </c>
    </row>
    <row r="635" spans="1:12">
      <c r="A635" s="5"/>
      <c r="C635" s="20" t="s">
        <v>125</v>
      </c>
      <c r="L635" s="6"/>
    </row>
    <row r="636" spans="1:12">
      <c r="A636" s="5"/>
      <c r="L636" s="6"/>
    </row>
    <row r="637" spans="1:12">
      <c r="A637" s="5"/>
      <c r="L637" s="6"/>
    </row>
    <row r="638" spans="1:12">
      <c r="A638" s="5"/>
      <c r="E638" s="4" t="s">
        <v>126</v>
      </c>
      <c r="L638" s="6"/>
    </row>
    <row r="639" spans="1:12">
      <c r="A639" s="5"/>
      <c r="L639" s="6"/>
    </row>
    <row r="640" spans="1:12">
      <c r="A640" s="5"/>
      <c r="E640" s="4" t="s">
        <v>129</v>
      </c>
      <c r="L640" s="6"/>
    </row>
    <row r="641" spans="1:12">
      <c r="A641" s="5"/>
      <c r="L641" s="6"/>
    </row>
    <row r="642" spans="1:12">
      <c r="A642" s="5"/>
      <c r="L642" s="6"/>
    </row>
    <row r="643" spans="1:12">
      <c r="A643" s="5"/>
      <c r="C643" s="4" t="s">
        <v>128</v>
      </c>
      <c r="J643" s="4" t="s">
        <v>2</v>
      </c>
      <c r="K643" s="194">
        <v>9.75</v>
      </c>
      <c r="L643" s="6"/>
    </row>
    <row r="644" spans="1:12">
      <c r="A644" s="5"/>
      <c r="C644" s="4" t="s">
        <v>127</v>
      </c>
      <c r="J644" s="4" t="s">
        <v>2</v>
      </c>
      <c r="K644" s="195">
        <f>1/K643</f>
        <v>0.10256410256410256</v>
      </c>
      <c r="L644" s="6"/>
    </row>
    <row r="645" spans="1:12">
      <c r="A645" s="5"/>
      <c r="L645" s="6"/>
    </row>
    <row r="646" spans="1:12">
      <c r="A646" s="5"/>
      <c r="L646" s="6"/>
    </row>
    <row r="647" spans="1:12">
      <c r="A647" s="5"/>
      <c r="C647" s="20" t="s">
        <v>150</v>
      </c>
      <c r="L647" s="6"/>
    </row>
    <row r="648" spans="1:12">
      <c r="A648" s="5"/>
      <c r="C648" s="20"/>
      <c r="L648" s="6"/>
    </row>
    <row r="649" spans="1:12">
      <c r="A649" s="5"/>
      <c r="C649" s="20"/>
      <c r="D649" s="4" t="s">
        <v>348</v>
      </c>
      <c r="L649" s="6"/>
    </row>
    <row r="650" spans="1:12">
      <c r="A650" s="5"/>
      <c r="C650" s="20"/>
      <c r="D650" s="4" t="s">
        <v>268</v>
      </c>
      <c r="L650" s="6"/>
    </row>
    <row r="651" spans="1:12">
      <c r="A651" s="5"/>
      <c r="C651" s="20"/>
      <c r="L651" s="6"/>
    </row>
    <row r="652" spans="1:12">
      <c r="A652" s="5"/>
      <c r="C652" s="20"/>
      <c r="L652" s="6"/>
    </row>
    <row r="653" spans="1:12">
      <c r="A653" s="5"/>
      <c r="L653" s="6"/>
    </row>
    <row r="654" spans="1:12">
      <c r="A654" s="5"/>
      <c r="L654" s="6"/>
    </row>
    <row r="655" spans="1:12">
      <c r="A655" s="5"/>
      <c r="L655" s="6"/>
    </row>
    <row r="656" spans="1:12">
      <c r="A656" s="5"/>
      <c r="L656" s="6"/>
    </row>
    <row r="657" spans="1:12">
      <c r="A657" s="5"/>
      <c r="L657" s="6"/>
    </row>
    <row r="658" spans="1:12">
      <c r="A658" s="5"/>
      <c r="F658" s="174" t="s">
        <v>350</v>
      </c>
      <c r="L658" s="6"/>
    </row>
    <row r="659" spans="1:12">
      <c r="A659" s="5"/>
      <c r="L659" s="6"/>
    </row>
    <row r="660" spans="1:12">
      <c r="A660" s="5"/>
      <c r="C660" s="24" t="s">
        <v>342</v>
      </c>
      <c r="J660" s="24" t="s">
        <v>2</v>
      </c>
      <c r="K660" s="254">
        <v>155</v>
      </c>
      <c r="L660" s="6"/>
    </row>
    <row r="661" spans="1:12">
      <c r="A661" s="5"/>
      <c r="C661" s="24"/>
      <c r="H661" s="26" t="s">
        <v>227</v>
      </c>
      <c r="J661" s="24" t="s">
        <v>2</v>
      </c>
      <c r="K661" s="23">
        <f>K660*2.54^2</f>
        <v>999.99800000000005</v>
      </c>
      <c r="L661" s="6"/>
    </row>
    <row r="662" spans="1:12">
      <c r="A662" s="5"/>
      <c r="C662" s="4" t="s">
        <v>128</v>
      </c>
      <c r="J662" s="4" t="s">
        <v>2</v>
      </c>
      <c r="K662" s="194">
        <v>200</v>
      </c>
      <c r="L662" s="6"/>
    </row>
    <row r="663" spans="1:12">
      <c r="A663" s="5"/>
      <c r="C663" s="4" t="s">
        <v>343</v>
      </c>
      <c r="J663" s="4" t="s">
        <v>2</v>
      </c>
      <c r="K663" s="230">
        <v>1200</v>
      </c>
      <c r="L663" s="6"/>
    </row>
    <row r="664" spans="1:12">
      <c r="A664" s="5"/>
      <c r="H664" s="26" t="s">
        <v>227</v>
      </c>
      <c r="J664" s="4" t="s">
        <v>2</v>
      </c>
      <c r="K664" s="22">
        <f>K663/2.54</f>
        <v>472.44094488188978</v>
      </c>
      <c r="L664" s="6"/>
    </row>
    <row r="665" spans="1:12">
      <c r="A665" s="5"/>
      <c r="C665" s="24" t="s">
        <v>152</v>
      </c>
      <c r="J665" s="24" t="s">
        <v>2</v>
      </c>
      <c r="K665" s="197">
        <f>K662*K661/K664</f>
        <v>423.33248666666668</v>
      </c>
      <c r="L665" s="6"/>
    </row>
    <row r="666" spans="1:12">
      <c r="A666" s="5"/>
      <c r="L666" s="6"/>
    </row>
    <row r="667" spans="1:12">
      <c r="A667" s="5"/>
      <c r="L667" s="6"/>
    </row>
    <row r="668" spans="1:12">
      <c r="A668" s="5"/>
      <c r="C668" s="20" t="s">
        <v>356</v>
      </c>
      <c r="L668" s="6"/>
    </row>
    <row r="669" spans="1:12">
      <c r="A669" s="5"/>
      <c r="L669" s="6"/>
    </row>
    <row r="670" spans="1:12">
      <c r="A670" s="5"/>
      <c r="L670" s="6"/>
    </row>
    <row r="671" spans="1:12">
      <c r="A671" s="5"/>
      <c r="L671" s="6"/>
    </row>
    <row r="672" spans="1:12">
      <c r="A672" s="5"/>
      <c r="L672" s="6"/>
    </row>
    <row r="673" spans="1:12">
      <c r="A673" s="5"/>
      <c r="L673" s="6"/>
    </row>
    <row r="674" spans="1:12">
      <c r="A674" s="5"/>
      <c r="L674" s="6"/>
    </row>
    <row r="675" spans="1:12">
      <c r="A675" s="5"/>
      <c r="L675" s="6"/>
    </row>
    <row r="676" spans="1:12">
      <c r="A676" s="5"/>
      <c r="L676" s="6"/>
    </row>
    <row r="677" spans="1:12">
      <c r="A677" s="5"/>
      <c r="L677" s="6"/>
    </row>
    <row r="678" spans="1:12">
      <c r="A678" s="5"/>
      <c r="L678" s="6"/>
    </row>
    <row r="679" spans="1:12">
      <c r="A679" s="5"/>
      <c r="D679" s="174" t="s">
        <v>351</v>
      </c>
      <c r="L679" s="6"/>
    </row>
    <row r="680" spans="1:12">
      <c r="A680" s="5"/>
      <c r="L680" s="6"/>
    </row>
    <row r="681" spans="1:12">
      <c r="A681" s="5"/>
      <c r="L681" s="6"/>
    </row>
    <row r="682" spans="1:12">
      <c r="A682" s="5"/>
      <c r="L682" s="6"/>
    </row>
    <row r="683" spans="1:12">
      <c r="A683" s="5"/>
      <c r="C683" s="4" t="s">
        <v>344</v>
      </c>
      <c r="J683" s="4" t="s">
        <v>2</v>
      </c>
      <c r="K683" s="230">
        <v>1.575</v>
      </c>
      <c r="L683" s="6"/>
    </row>
    <row r="684" spans="1:12">
      <c r="A684" s="5"/>
      <c r="H684" s="26" t="s">
        <v>227</v>
      </c>
      <c r="J684" s="4" t="s">
        <v>2</v>
      </c>
      <c r="K684" s="21">
        <v>4</v>
      </c>
      <c r="L684" s="6"/>
    </row>
    <row r="685" spans="1:12">
      <c r="A685" s="5"/>
      <c r="C685" s="4" t="s">
        <v>154</v>
      </c>
      <c r="J685" s="4" t="s">
        <v>2</v>
      </c>
      <c r="K685" s="9">
        <v>450</v>
      </c>
      <c r="L685" s="6"/>
    </row>
    <row r="686" spans="1:12">
      <c r="A686" s="5"/>
      <c r="C686" s="4" t="s">
        <v>155</v>
      </c>
      <c r="J686" s="4" t="s">
        <v>2</v>
      </c>
      <c r="K686" s="197">
        <f>2*PI()*K684*K685</f>
        <v>11309.733552923255</v>
      </c>
      <c r="L686" s="6"/>
    </row>
    <row r="687" spans="1:12">
      <c r="A687" s="5"/>
      <c r="L687" s="6"/>
    </row>
    <row r="688" spans="1:12" ht="13.5" thickBot="1">
      <c r="A688" s="15"/>
      <c r="B688" s="16"/>
      <c r="C688" s="16"/>
      <c r="D688" s="16"/>
      <c r="E688" s="16"/>
      <c r="F688" s="16"/>
      <c r="G688" s="16"/>
      <c r="H688" s="16"/>
      <c r="I688" s="16"/>
      <c r="J688" s="16"/>
      <c r="K688" s="16"/>
      <c r="L688" s="18"/>
    </row>
    <row r="689" spans="1:12">
      <c r="A689" s="1"/>
      <c r="B689" s="2"/>
      <c r="C689" s="2"/>
      <c r="D689" s="2"/>
      <c r="E689" s="2"/>
      <c r="F689" s="2"/>
      <c r="G689" s="2"/>
      <c r="H689" s="2"/>
      <c r="I689" s="2"/>
      <c r="J689" s="2"/>
      <c r="K689" s="2"/>
      <c r="L689" s="3">
        <v>15</v>
      </c>
    </row>
    <row r="690" spans="1:12">
      <c r="A690" s="5"/>
      <c r="C690" s="20" t="s">
        <v>156</v>
      </c>
      <c r="L690" s="6"/>
    </row>
    <row r="691" spans="1:12">
      <c r="A691" s="5"/>
      <c r="L691" s="6"/>
    </row>
    <row r="692" spans="1:12">
      <c r="A692" s="5"/>
      <c r="L692" s="6"/>
    </row>
    <row r="693" spans="1:12">
      <c r="A693" s="5"/>
      <c r="L693" s="6"/>
    </row>
    <row r="694" spans="1:12">
      <c r="A694" s="5"/>
      <c r="L694" s="6"/>
    </row>
    <row r="695" spans="1:12">
      <c r="A695" s="5"/>
      <c r="L695" s="6"/>
    </row>
    <row r="696" spans="1:12">
      <c r="A696" s="5"/>
      <c r="L696" s="6"/>
    </row>
    <row r="697" spans="1:12">
      <c r="A697" s="5"/>
      <c r="L697" s="6"/>
    </row>
    <row r="698" spans="1:12">
      <c r="A698" s="5"/>
      <c r="L698" s="6"/>
    </row>
    <row r="699" spans="1:12">
      <c r="A699" s="5"/>
      <c r="L699" s="6"/>
    </row>
    <row r="700" spans="1:12">
      <c r="A700" s="5"/>
      <c r="L700" s="6"/>
    </row>
    <row r="701" spans="1:12">
      <c r="A701" s="5"/>
      <c r="L701" s="6"/>
    </row>
    <row r="702" spans="1:12">
      <c r="A702" s="5"/>
      <c r="L702" s="6"/>
    </row>
    <row r="703" spans="1:12">
      <c r="A703" s="5"/>
      <c r="L703" s="6"/>
    </row>
    <row r="704" spans="1:12">
      <c r="A704" s="5"/>
      <c r="C704" s="188" t="s">
        <v>352</v>
      </c>
      <c r="L704" s="6"/>
    </row>
    <row r="705" spans="1:12">
      <c r="A705" s="5"/>
      <c r="E705" s="75" t="s">
        <v>160</v>
      </c>
      <c r="L705" s="6"/>
    </row>
    <row r="706" spans="1:12">
      <c r="A706" s="5"/>
      <c r="L706" s="6"/>
    </row>
    <row r="707" spans="1:12">
      <c r="A707" s="5"/>
      <c r="L707" s="6"/>
    </row>
    <row r="708" spans="1:12">
      <c r="A708" s="5"/>
      <c r="L708" s="6"/>
    </row>
    <row r="709" spans="1:12">
      <c r="A709" s="5"/>
      <c r="L709" s="6"/>
    </row>
    <row r="710" spans="1:12">
      <c r="A710" s="5"/>
      <c r="L710" s="6"/>
    </row>
    <row r="711" spans="1:12">
      <c r="A711" s="5"/>
      <c r="C711" s="198" t="s">
        <v>157</v>
      </c>
      <c r="F711" s="199" t="s">
        <v>158</v>
      </c>
      <c r="I711" s="199" t="s">
        <v>159</v>
      </c>
      <c r="L711" s="6"/>
    </row>
    <row r="712" spans="1:12">
      <c r="A712" s="5"/>
      <c r="L712" s="6"/>
    </row>
    <row r="713" spans="1:12">
      <c r="A713" s="5"/>
      <c r="L713" s="6"/>
    </row>
    <row r="714" spans="1:12">
      <c r="A714" s="5"/>
      <c r="L714" s="6"/>
    </row>
    <row r="715" spans="1:12">
      <c r="A715" s="5"/>
      <c r="L715" s="6"/>
    </row>
    <row r="716" spans="1:12">
      <c r="A716" s="5"/>
      <c r="L716" s="6"/>
    </row>
    <row r="717" spans="1:12">
      <c r="A717" s="5"/>
      <c r="L717" s="6"/>
    </row>
    <row r="718" spans="1:12">
      <c r="A718" s="5"/>
      <c r="L718" s="6"/>
    </row>
    <row r="719" spans="1:12">
      <c r="A719" s="5"/>
      <c r="L719" s="6"/>
    </row>
    <row r="720" spans="1:12">
      <c r="A720" s="5"/>
      <c r="L720" s="6"/>
    </row>
    <row r="721" spans="1:12">
      <c r="A721" s="5"/>
      <c r="L721" s="6"/>
    </row>
    <row r="722" spans="1:12">
      <c r="A722" s="5"/>
      <c r="L722" s="6"/>
    </row>
    <row r="723" spans="1:12">
      <c r="A723" s="5"/>
      <c r="L723" s="6"/>
    </row>
    <row r="724" spans="1:12">
      <c r="A724" s="5"/>
      <c r="C724" s="4" t="s">
        <v>345</v>
      </c>
      <c r="J724" s="4" t="s">
        <v>2</v>
      </c>
      <c r="K724" s="230">
        <v>62.64</v>
      </c>
      <c r="L724" s="6"/>
    </row>
    <row r="725" spans="1:12">
      <c r="A725" s="5"/>
      <c r="H725" s="26" t="s">
        <v>227</v>
      </c>
      <c r="J725" s="4" t="s">
        <v>2</v>
      </c>
      <c r="K725" s="22">
        <f>K724*2.54</f>
        <v>159.10560000000001</v>
      </c>
      <c r="L725" s="6"/>
    </row>
    <row r="726" spans="1:12">
      <c r="A726" s="5"/>
      <c r="C726" s="24" t="s">
        <v>162</v>
      </c>
      <c r="J726" s="4" t="s">
        <v>2</v>
      </c>
      <c r="K726" s="9">
        <v>10</v>
      </c>
      <c r="L726" s="6"/>
    </row>
    <row r="727" spans="1:12">
      <c r="A727" s="5"/>
      <c r="C727" s="4" t="s">
        <v>161</v>
      </c>
      <c r="J727" s="4" t="s">
        <v>2</v>
      </c>
      <c r="K727" s="200">
        <f>2*PI()*K725*K726</f>
        <v>9996.8996820999237</v>
      </c>
      <c r="L727" s="6"/>
    </row>
    <row r="728" spans="1:12">
      <c r="A728" s="5"/>
      <c r="C728" s="4" t="s">
        <v>174</v>
      </c>
      <c r="J728" s="4" t="s">
        <v>2</v>
      </c>
      <c r="K728" s="22">
        <f>K725</f>
        <v>159.10560000000001</v>
      </c>
      <c r="L728" s="6"/>
    </row>
    <row r="729" spans="1:12">
      <c r="A729" s="5"/>
      <c r="H729" s="26" t="s">
        <v>227</v>
      </c>
      <c r="J729" s="24" t="s">
        <v>2</v>
      </c>
      <c r="K729" s="231">
        <f>K728/2.54</f>
        <v>62.64</v>
      </c>
      <c r="L729" s="6"/>
    </row>
    <row r="730" spans="1:12">
      <c r="A730" s="5"/>
      <c r="C730" s="24" t="s">
        <v>162</v>
      </c>
      <c r="J730" s="4" t="s">
        <v>2</v>
      </c>
      <c r="K730" s="14">
        <f>K726</f>
        <v>10</v>
      </c>
      <c r="L730" s="6"/>
    </row>
    <row r="731" spans="1:12">
      <c r="A731" s="5"/>
      <c r="C731" s="24" t="s">
        <v>163</v>
      </c>
      <c r="J731" s="4" t="s">
        <v>2</v>
      </c>
      <c r="K731" s="200">
        <f>2*PI()*K728*K730</f>
        <v>9996.8996820999237</v>
      </c>
      <c r="L731" s="6"/>
    </row>
    <row r="732" spans="1:12">
      <c r="A732" s="5"/>
      <c r="C732" s="24"/>
      <c r="K732" s="201"/>
      <c r="L732" s="6"/>
    </row>
    <row r="733" spans="1:12">
      <c r="A733" s="5"/>
      <c r="C733" s="4" t="s">
        <v>346</v>
      </c>
      <c r="J733" s="24" t="s">
        <v>2</v>
      </c>
      <c r="K733" s="230">
        <v>125.28</v>
      </c>
      <c r="L733" s="6"/>
    </row>
    <row r="734" spans="1:12">
      <c r="A734" s="5"/>
      <c r="H734" s="26" t="s">
        <v>227</v>
      </c>
      <c r="J734" s="24" t="s">
        <v>2</v>
      </c>
      <c r="K734" s="22">
        <f>K733*2.54</f>
        <v>318.21120000000002</v>
      </c>
      <c r="L734" s="6"/>
    </row>
    <row r="735" spans="1:12">
      <c r="A735" s="5"/>
      <c r="C735" s="24" t="s">
        <v>165</v>
      </c>
      <c r="J735" s="4" t="s">
        <v>2</v>
      </c>
      <c r="K735" s="9">
        <v>7.4</v>
      </c>
      <c r="L735" s="6"/>
    </row>
    <row r="736" spans="1:12">
      <c r="A736" s="5"/>
      <c r="C736" s="4" t="s">
        <v>164</v>
      </c>
      <c r="J736" s="4" t="s">
        <v>2</v>
      </c>
      <c r="K736" s="200">
        <f>2*PI()*K733*K735</f>
        <v>5824.9651690975943</v>
      </c>
      <c r="L736" s="6"/>
    </row>
    <row r="737" spans="1:12">
      <c r="A737" s="5"/>
      <c r="C737" s="4" t="s">
        <v>173</v>
      </c>
      <c r="J737" s="4" t="s">
        <v>2</v>
      </c>
      <c r="K737" s="22">
        <f>K734-K725</f>
        <v>159.10560000000001</v>
      </c>
      <c r="L737" s="6"/>
    </row>
    <row r="738" spans="1:12">
      <c r="A738" s="5"/>
      <c r="H738" s="26" t="s">
        <v>227</v>
      </c>
      <c r="J738" s="24" t="s">
        <v>2</v>
      </c>
      <c r="K738" s="231">
        <f>K737/2.54</f>
        <v>62.64</v>
      </c>
      <c r="L738" s="6"/>
    </row>
    <row r="739" spans="1:12">
      <c r="A739" s="5"/>
      <c r="C739" s="4" t="s">
        <v>170</v>
      </c>
      <c r="J739" s="4" t="s">
        <v>2</v>
      </c>
      <c r="K739" s="14">
        <f>(K726*K735)/(K726-K735)</f>
        <v>28.461538461538467</v>
      </c>
      <c r="L739" s="6"/>
    </row>
    <row r="740" spans="1:12">
      <c r="A740" s="5"/>
      <c r="C740" s="24" t="s">
        <v>166</v>
      </c>
      <c r="J740" s="4" t="s">
        <v>2</v>
      </c>
      <c r="K740" s="197">
        <f>2*PI()*K737*K739</f>
        <v>28452.714479822869</v>
      </c>
      <c r="L740" s="6"/>
    </row>
    <row r="741" spans="1:12">
      <c r="A741" s="5"/>
      <c r="C741" s="24"/>
      <c r="K741" s="202"/>
      <c r="L741" s="6"/>
    </row>
    <row r="742" spans="1:12">
      <c r="A742" s="5"/>
      <c r="C742" s="4" t="s">
        <v>347</v>
      </c>
      <c r="J742" s="24" t="s">
        <v>2</v>
      </c>
      <c r="K742" s="230">
        <v>187.92</v>
      </c>
      <c r="L742" s="6"/>
    </row>
    <row r="743" spans="1:12">
      <c r="A743" s="5"/>
      <c r="H743" s="26" t="s">
        <v>227</v>
      </c>
      <c r="J743" s="24" t="s">
        <v>2</v>
      </c>
      <c r="K743" s="22">
        <f>K742*2.54</f>
        <v>477.3168</v>
      </c>
      <c r="L743" s="6"/>
    </row>
    <row r="744" spans="1:12">
      <c r="A744" s="5"/>
      <c r="C744" s="4" t="s">
        <v>168</v>
      </c>
      <c r="J744" s="4" t="s">
        <v>2</v>
      </c>
      <c r="K744" s="9">
        <v>3.1</v>
      </c>
      <c r="L744" s="6"/>
    </row>
    <row r="745" spans="1:12">
      <c r="A745" s="5"/>
      <c r="C745" s="4" t="s">
        <v>167</v>
      </c>
      <c r="J745" s="4" t="s">
        <v>2</v>
      </c>
      <c r="K745" s="200">
        <f>2*PI()*K743*K744</f>
        <v>9297.1167043529294</v>
      </c>
      <c r="L745" s="6"/>
    </row>
    <row r="746" spans="1:12">
      <c r="A746" s="5"/>
      <c r="C746" s="4" t="s">
        <v>176</v>
      </c>
      <c r="J746" s="4" t="s">
        <v>2</v>
      </c>
      <c r="K746" s="22">
        <f>K743-K734</f>
        <v>159.10559999999998</v>
      </c>
      <c r="L746" s="6"/>
    </row>
    <row r="747" spans="1:12">
      <c r="A747" s="5"/>
      <c r="H747" s="26" t="s">
        <v>227</v>
      </c>
      <c r="J747" s="24" t="s">
        <v>2</v>
      </c>
      <c r="K747" s="231">
        <f>K746/2.54</f>
        <v>62.639999999999993</v>
      </c>
      <c r="L747" s="6"/>
    </row>
    <row r="748" spans="1:12">
      <c r="A748" s="5"/>
      <c r="C748" s="4" t="s">
        <v>171</v>
      </c>
      <c r="J748" s="4" t="s">
        <v>2</v>
      </c>
      <c r="K748" s="14">
        <f>K735*K744/(K735-K744)</f>
        <v>5.3348837209302316</v>
      </c>
      <c r="L748" s="6"/>
    </row>
    <row r="749" spans="1:12" ht="13.5" thickBot="1">
      <c r="A749" s="15"/>
      <c r="B749" s="16"/>
      <c r="C749" s="164" t="s">
        <v>169</v>
      </c>
      <c r="D749" s="16"/>
      <c r="E749" s="16"/>
      <c r="F749" s="16"/>
      <c r="G749" s="16"/>
      <c r="H749" s="16"/>
      <c r="I749" s="16"/>
      <c r="J749" s="16" t="s">
        <v>2</v>
      </c>
      <c r="K749" s="255">
        <f>2*PI()*K746*K748</f>
        <v>5333.2297373807478</v>
      </c>
      <c r="L749" s="18"/>
    </row>
    <row r="750" spans="1:12">
      <c r="A750" s="1"/>
      <c r="B750" s="2"/>
      <c r="C750" s="2"/>
      <c r="D750" s="2"/>
      <c r="E750" s="2"/>
      <c r="F750" s="2"/>
      <c r="G750" s="2"/>
      <c r="H750" s="2"/>
      <c r="I750" s="2"/>
      <c r="J750" s="2"/>
      <c r="K750" s="2"/>
      <c r="L750" s="3">
        <v>16</v>
      </c>
    </row>
    <row r="751" spans="1:12">
      <c r="A751" s="5"/>
      <c r="L751" s="6"/>
    </row>
    <row r="752" spans="1:12">
      <c r="A752" s="5"/>
      <c r="C752" s="20" t="s">
        <v>186</v>
      </c>
      <c r="L752" s="6"/>
    </row>
    <row r="753" spans="1:12" ht="13.5" thickBot="1">
      <c r="A753" s="5"/>
      <c r="C753" s="20"/>
      <c r="L753" s="6"/>
    </row>
    <row r="754" spans="1:12" ht="26.25" thickBot="1">
      <c r="A754" s="5"/>
      <c r="E754" s="292" t="s">
        <v>200</v>
      </c>
      <c r="F754" s="292"/>
      <c r="G754" s="203" t="s">
        <v>203</v>
      </c>
      <c r="H754" s="203" t="s">
        <v>205</v>
      </c>
      <c r="L754" s="6"/>
    </row>
    <row r="755" spans="1:12" ht="13.5" thickBot="1">
      <c r="A755" s="5"/>
      <c r="E755" s="204" t="s">
        <v>201</v>
      </c>
      <c r="F755" s="204" t="s">
        <v>202</v>
      </c>
      <c r="G755" s="204" t="s">
        <v>204</v>
      </c>
      <c r="H755" s="205" t="s">
        <v>206</v>
      </c>
      <c r="L755" s="6"/>
    </row>
    <row r="756" spans="1:12">
      <c r="A756" s="5"/>
      <c r="C756" s="341" t="s">
        <v>199</v>
      </c>
      <c r="D756" s="342"/>
      <c r="E756" s="342"/>
      <c r="F756" s="342"/>
      <c r="G756" s="342"/>
      <c r="H756" s="343"/>
      <c r="L756" s="6"/>
    </row>
    <row r="757" spans="1:12">
      <c r="A757" s="5"/>
      <c r="C757" s="285" t="s">
        <v>187</v>
      </c>
      <c r="D757" s="286"/>
      <c r="E757" s="87">
        <v>5</v>
      </c>
      <c r="F757" s="87">
        <v>50</v>
      </c>
      <c r="G757" s="87">
        <v>0.01</v>
      </c>
      <c r="H757" s="207">
        <f t="shared" ref="H757:H773" si="2">E757/F757</f>
        <v>0.1</v>
      </c>
      <c r="L757" s="6"/>
    </row>
    <row r="758" spans="1:12">
      <c r="A758" s="5"/>
      <c r="C758" s="285" t="s">
        <v>188</v>
      </c>
      <c r="D758" s="286"/>
      <c r="E758" s="87">
        <v>25</v>
      </c>
      <c r="F758" s="87">
        <v>25</v>
      </c>
      <c r="G758" s="87">
        <v>1E-3</v>
      </c>
      <c r="H758" s="207">
        <f t="shared" si="2"/>
        <v>1</v>
      </c>
      <c r="L758" s="6"/>
    </row>
    <row r="759" spans="1:12">
      <c r="A759" s="5"/>
      <c r="C759" s="285" t="s">
        <v>189</v>
      </c>
      <c r="D759" s="286"/>
      <c r="E759" s="87">
        <v>50</v>
      </c>
      <c r="F759" s="87">
        <v>50</v>
      </c>
      <c r="G759" s="87">
        <v>1E-3</v>
      </c>
      <c r="H759" s="207">
        <f t="shared" si="2"/>
        <v>1</v>
      </c>
      <c r="L759" s="6"/>
    </row>
    <row r="760" spans="1:12">
      <c r="A760" s="5"/>
      <c r="C760" s="285" t="s">
        <v>190</v>
      </c>
      <c r="D760" s="286"/>
      <c r="E760" s="88">
        <v>1</v>
      </c>
      <c r="F760" s="87">
        <v>50</v>
      </c>
      <c r="G760" s="87">
        <v>0.05</v>
      </c>
      <c r="H760" s="207">
        <f t="shared" si="2"/>
        <v>0.02</v>
      </c>
      <c r="L760" s="6"/>
    </row>
    <row r="761" spans="1:12">
      <c r="A761" s="5"/>
      <c r="C761" s="285" t="s">
        <v>190</v>
      </c>
      <c r="D761" s="286"/>
      <c r="E761" s="88">
        <v>2</v>
      </c>
      <c r="F761" s="87">
        <v>50</v>
      </c>
      <c r="G761" s="87">
        <v>2.5000000000000001E-2</v>
      </c>
      <c r="H761" s="207">
        <f t="shared" si="2"/>
        <v>0.04</v>
      </c>
      <c r="L761" s="6"/>
    </row>
    <row r="762" spans="1:12">
      <c r="A762" s="5"/>
      <c r="C762" s="285" t="s">
        <v>190</v>
      </c>
      <c r="D762" s="286"/>
      <c r="E762" s="88">
        <v>3</v>
      </c>
      <c r="F762" s="87">
        <v>50</v>
      </c>
      <c r="G762" s="87">
        <v>1.7000000000000001E-2</v>
      </c>
      <c r="H762" s="207">
        <f t="shared" si="2"/>
        <v>0.06</v>
      </c>
      <c r="L762" s="6"/>
    </row>
    <row r="763" spans="1:12">
      <c r="A763" s="5"/>
      <c r="C763" s="285" t="s">
        <v>190</v>
      </c>
      <c r="D763" s="286"/>
      <c r="E763" s="88">
        <v>4</v>
      </c>
      <c r="F763" s="87">
        <v>50</v>
      </c>
      <c r="G763" s="87">
        <v>1.2500000000000001E-2</v>
      </c>
      <c r="H763" s="207">
        <f t="shared" si="2"/>
        <v>0.08</v>
      </c>
      <c r="L763" s="6"/>
    </row>
    <row r="764" spans="1:12">
      <c r="A764" s="5"/>
      <c r="C764" s="285" t="s">
        <v>190</v>
      </c>
      <c r="D764" s="286"/>
      <c r="E764" s="88">
        <v>5</v>
      </c>
      <c r="F764" s="87">
        <v>50</v>
      </c>
      <c r="G764" s="87">
        <v>0.01</v>
      </c>
      <c r="H764" s="207">
        <f t="shared" si="2"/>
        <v>0.1</v>
      </c>
      <c r="L764" s="6"/>
    </row>
    <row r="765" spans="1:12">
      <c r="A765" s="5"/>
      <c r="C765" s="285" t="s">
        <v>190</v>
      </c>
      <c r="D765" s="286"/>
      <c r="E765" s="88">
        <v>10</v>
      </c>
      <c r="F765" s="87">
        <v>50</v>
      </c>
      <c r="G765" s="87">
        <v>5.0000000000000001E-3</v>
      </c>
      <c r="H765" s="207">
        <f t="shared" si="2"/>
        <v>0.2</v>
      </c>
      <c r="L765" s="6"/>
    </row>
    <row r="766" spans="1:12">
      <c r="A766" s="5"/>
      <c r="C766" s="285" t="s">
        <v>191</v>
      </c>
      <c r="D766" s="286"/>
      <c r="E766" s="88">
        <v>15</v>
      </c>
      <c r="F766" s="87">
        <v>50</v>
      </c>
      <c r="G766" s="87">
        <v>3.3E-3</v>
      </c>
      <c r="H766" s="207">
        <f t="shared" si="2"/>
        <v>0.3</v>
      </c>
      <c r="L766" s="6"/>
    </row>
    <row r="767" spans="1:12">
      <c r="A767" s="5"/>
      <c r="C767" s="285" t="s">
        <v>191</v>
      </c>
      <c r="D767" s="286"/>
      <c r="E767" s="88">
        <v>20</v>
      </c>
      <c r="F767" s="87">
        <v>50</v>
      </c>
      <c r="G767" s="87">
        <v>2.5000000000000001E-3</v>
      </c>
      <c r="H767" s="207">
        <f t="shared" si="2"/>
        <v>0.4</v>
      </c>
      <c r="L767" s="6"/>
    </row>
    <row r="768" spans="1:12">
      <c r="A768" s="5"/>
      <c r="C768" s="285" t="s">
        <v>191</v>
      </c>
      <c r="D768" s="286"/>
      <c r="E768" s="88">
        <v>25</v>
      </c>
      <c r="F768" s="87">
        <v>50</v>
      </c>
      <c r="G768" s="87">
        <v>2E-3</v>
      </c>
      <c r="H768" s="207">
        <f t="shared" si="2"/>
        <v>0.5</v>
      </c>
      <c r="L768" s="6"/>
    </row>
    <row r="769" spans="1:12">
      <c r="A769" s="5"/>
      <c r="C769" s="285" t="s">
        <v>191</v>
      </c>
      <c r="D769" s="286"/>
      <c r="E769" s="88">
        <v>30</v>
      </c>
      <c r="F769" s="87">
        <v>50</v>
      </c>
      <c r="G769" s="87">
        <v>1.6999999999999999E-3</v>
      </c>
      <c r="H769" s="207">
        <f t="shared" si="2"/>
        <v>0.6</v>
      </c>
      <c r="L769" s="6"/>
    </row>
    <row r="770" spans="1:12">
      <c r="A770" s="5"/>
      <c r="C770" s="285" t="s">
        <v>191</v>
      </c>
      <c r="D770" s="286"/>
      <c r="E770" s="88">
        <v>50</v>
      </c>
      <c r="F770" s="87">
        <v>50</v>
      </c>
      <c r="G770" s="87">
        <v>1E-3</v>
      </c>
      <c r="H770" s="207">
        <f t="shared" si="2"/>
        <v>1</v>
      </c>
      <c r="L770" s="6"/>
    </row>
    <row r="771" spans="1:12">
      <c r="A771" s="5"/>
      <c r="C771" s="285" t="s">
        <v>191</v>
      </c>
      <c r="D771" s="286"/>
      <c r="E771" s="88">
        <v>60</v>
      </c>
      <c r="F771" s="87">
        <v>50</v>
      </c>
      <c r="G771" s="87">
        <v>8.0000000000000004E-4</v>
      </c>
      <c r="H771" s="207">
        <f t="shared" si="2"/>
        <v>1.2</v>
      </c>
      <c r="L771" s="6"/>
    </row>
    <row r="772" spans="1:12">
      <c r="A772" s="5"/>
      <c r="C772" s="285" t="s">
        <v>191</v>
      </c>
      <c r="D772" s="286"/>
      <c r="E772" s="88">
        <v>75</v>
      </c>
      <c r="F772" s="87">
        <v>50</v>
      </c>
      <c r="G772" s="87">
        <v>6.7000000000000002E-4</v>
      </c>
      <c r="H772" s="207">
        <f t="shared" si="2"/>
        <v>1.5</v>
      </c>
      <c r="L772" s="6"/>
    </row>
    <row r="773" spans="1:12">
      <c r="A773" s="5"/>
      <c r="C773" s="285" t="s">
        <v>191</v>
      </c>
      <c r="D773" s="286"/>
      <c r="E773" s="88">
        <v>100</v>
      </c>
      <c r="F773" s="87">
        <v>50</v>
      </c>
      <c r="G773" s="87">
        <v>5.0000000000000001E-4</v>
      </c>
      <c r="H773" s="207">
        <f t="shared" si="2"/>
        <v>2</v>
      </c>
      <c r="L773" s="6"/>
    </row>
    <row r="774" spans="1:12">
      <c r="A774" s="5"/>
      <c r="C774" s="271" t="s">
        <v>192</v>
      </c>
      <c r="D774" s="272"/>
      <c r="E774" s="272"/>
      <c r="F774" s="272"/>
      <c r="G774" s="272"/>
      <c r="H774" s="273"/>
      <c r="L774" s="6"/>
    </row>
    <row r="775" spans="1:12">
      <c r="A775" s="5"/>
      <c r="C775" s="274" t="s">
        <v>193</v>
      </c>
      <c r="D775" s="275"/>
      <c r="E775" s="88">
        <v>5</v>
      </c>
      <c r="F775" s="88">
        <v>50</v>
      </c>
      <c r="G775" s="88">
        <v>0.01</v>
      </c>
      <c r="H775" s="207">
        <f>E775/F775</f>
        <v>0.1</v>
      </c>
      <c r="L775" s="6"/>
    </row>
    <row r="776" spans="1:12">
      <c r="A776" s="5"/>
      <c r="C776" s="268" t="s">
        <v>194</v>
      </c>
      <c r="D776" s="269"/>
      <c r="E776" s="269"/>
      <c r="F776" s="269"/>
      <c r="G776" s="269"/>
      <c r="H776" s="270"/>
      <c r="L776" s="6"/>
    </row>
    <row r="777" spans="1:12">
      <c r="A777" s="5"/>
      <c r="C777" s="276" t="s">
        <v>195</v>
      </c>
      <c r="D777" s="277"/>
      <c r="E777" s="88">
        <v>2</v>
      </c>
      <c r="F777" s="88">
        <v>200</v>
      </c>
      <c r="G777" s="88">
        <v>0.1</v>
      </c>
      <c r="H777" s="207">
        <f>E777/F777</f>
        <v>0.01</v>
      </c>
      <c r="L777" s="6"/>
    </row>
    <row r="778" spans="1:12">
      <c r="A778" s="5"/>
      <c r="C778" s="276" t="s">
        <v>196</v>
      </c>
      <c r="D778" s="277"/>
      <c r="E778" s="88">
        <v>0.5</v>
      </c>
      <c r="F778" s="88">
        <v>50</v>
      </c>
      <c r="G778" s="88">
        <v>0.1</v>
      </c>
      <c r="H778" s="207">
        <f>E778/F778</f>
        <v>0.01</v>
      </c>
      <c r="L778" s="6"/>
    </row>
    <row r="779" spans="1:12">
      <c r="A779" s="5"/>
      <c r="C779" s="276" t="s">
        <v>197</v>
      </c>
      <c r="D779" s="277"/>
      <c r="E779" s="88">
        <v>8</v>
      </c>
      <c r="F779" s="88">
        <v>80</v>
      </c>
      <c r="G779" s="88">
        <v>0.01</v>
      </c>
      <c r="H779" s="207">
        <f>E779/F779</f>
        <v>0.1</v>
      </c>
      <c r="L779" s="6"/>
    </row>
    <row r="780" spans="1:12" ht="13.5" thickBot="1">
      <c r="A780" s="5"/>
      <c r="C780" s="266" t="s">
        <v>198</v>
      </c>
      <c r="D780" s="267"/>
      <c r="E780" s="209">
        <v>25</v>
      </c>
      <c r="F780" s="209">
        <v>25</v>
      </c>
      <c r="G780" s="209">
        <v>1E-3</v>
      </c>
      <c r="H780" s="210">
        <f>E780/F780</f>
        <v>1</v>
      </c>
      <c r="L780" s="6"/>
    </row>
    <row r="781" spans="1:12">
      <c r="A781" s="5"/>
      <c r="L781" s="6"/>
    </row>
    <row r="782" spans="1:12" ht="13.5" thickBot="1">
      <c r="A782" s="15"/>
      <c r="B782" s="16"/>
      <c r="C782" s="16"/>
      <c r="D782" s="16"/>
      <c r="E782" s="16"/>
      <c r="F782" s="16"/>
      <c r="G782" s="16"/>
      <c r="H782" s="16"/>
      <c r="I782" s="16"/>
      <c r="J782" s="16"/>
      <c r="K782" s="16"/>
      <c r="L782" s="18"/>
    </row>
    <row r="783" spans="1:12">
      <c r="A783" s="1"/>
      <c r="B783" s="2"/>
      <c r="C783" s="2"/>
      <c r="D783" s="2"/>
      <c r="E783" s="2"/>
      <c r="F783" s="2"/>
      <c r="G783" s="2"/>
      <c r="H783" s="2"/>
      <c r="I783" s="2"/>
      <c r="J783" s="2"/>
      <c r="K783" s="2"/>
      <c r="L783" s="3">
        <v>17</v>
      </c>
    </row>
    <row r="784" spans="1:12">
      <c r="A784" s="5"/>
      <c r="C784" s="20" t="s">
        <v>222</v>
      </c>
      <c r="L784" s="6"/>
    </row>
    <row r="785" spans="1:20">
      <c r="A785" s="5"/>
      <c r="L785" s="6"/>
    </row>
    <row r="786" spans="1:20">
      <c r="A786" s="5"/>
      <c r="L786" s="6"/>
    </row>
    <row r="787" spans="1:20">
      <c r="A787" s="5"/>
      <c r="L787" s="6"/>
    </row>
    <row r="788" spans="1:20">
      <c r="A788" s="5"/>
      <c r="G788" s="278" t="s">
        <v>228</v>
      </c>
      <c r="H788" s="278"/>
      <c r="L788" s="6"/>
    </row>
    <row r="789" spans="1:20">
      <c r="A789" s="5"/>
      <c r="L789" s="6"/>
    </row>
    <row r="790" spans="1:20">
      <c r="A790" s="5"/>
      <c r="L790" s="6"/>
    </row>
    <row r="791" spans="1:20">
      <c r="A791" s="5"/>
      <c r="L791" s="6"/>
    </row>
    <row r="792" spans="1:20">
      <c r="A792" s="5"/>
      <c r="L792" s="6"/>
    </row>
    <row r="793" spans="1:20">
      <c r="A793" s="5"/>
      <c r="C793" s="4" t="s">
        <v>223</v>
      </c>
      <c r="J793" s="4" t="s">
        <v>2</v>
      </c>
      <c r="K793" s="211">
        <v>1000</v>
      </c>
      <c r="L793" s="6"/>
    </row>
    <row r="794" spans="1:20">
      <c r="A794" s="5"/>
      <c r="C794" s="4" t="s">
        <v>229</v>
      </c>
      <c r="J794" s="4" t="s">
        <v>2</v>
      </c>
      <c r="K794" s="230">
        <v>60</v>
      </c>
      <c r="L794" s="6"/>
    </row>
    <row r="795" spans="1:20">
      <c r="A795" s="5"/>
      <c r="H795" s="26" t="s">
        <v>227</v>
      </c>
      <c r="J795" s="4" t="s">
        <v>2</v>
      </c>
      <c r="K795" s="248">
        <f>K794/12</f>
        <v>5</v>
      </c>
      <c r="L795" s="6"/>
    </row>
    <row r="796" spans="1:20">
      <c r="A796" s="5"/>
      <c r="C796" s="4" t="s">
        <v>230</v>
      </c>
      <c r="J796" s="4" t="s">
        <v>2</v>
      </c>
      <c r="K796" s="256">
        <v>20</v>
      </c>
      <c r="L796" s="6"/>
    </row>
    <row r="797" spans="1:20">
      <c r="A797" s="5"/>
      <c r="C797" s="24" t="s">
        <v>225</v>
      </c>
      <c r="J797" s="24" t="s">
        <v>2</v>
      </c>
      <c r="K797" s="213">
        <v>2</v>
      </c>
      <c r="L797" s="6"/>
    </row>
    <row r="798" spans="1:20">
      <c r="A798" s="5"/>
      <c r="C798" s="24" t="s">
        <v>262</v>
      </c>
      <c r="J798" s="24" t="s">
        <v>2</v>
      </c>
      <c r="K798" s="170">
        <f>IF(K796&gt;10*K795,(0.038*K797*K793)/(PI()*K795)*LOG10((K795+SQRT(K795^2+K796^2))/K796),(0.0052*K797*K793)/K796)</f>
        <v>0.52</v>
      </c>
      <c r="L798" s="6"/>
    </row>
    <row r="799" spans="1:20">
      <c r="A799" s="5"/>
      <c r="L799" s="6"/>
    </row>
    <row r="800" spans="1:20" ht="13.5" thickBot="1">
      <c r="A800" s="15"/>
      <c r="B800" s="16"/>
      <c r="C800" s="16"/>
      <c r="D800" s="16"/>
      <c r="E800" s="16"/>
      <c r="F800" s="16"/>
      <c r="G800" s="16"/>
      <c r="H800" s="16"/>
      <c r="I800" s="16"/>
      <c r="J800" s="16"/>
      <c r="K800" s="164"/>
      <c r="L800" s="18"/>
      <c r="M800" s="257"/>
      <c r="N800" s="257"/>
      <c r="O800" s="257"/>
      <c r="P800" s="257"/>
      <c r="Q800" s="257"/>
      <c r="R800" s="257"/>
      <c r="S800" s="257"/>
      <c r="T800" s="257"/>
    </row>
    <row r="801" spans="1:12">
      <c r="A801" s="1"/>
      <c r="B801" s="2"/>
      <c r="C801" s="2"/>
      <c r="D801" s="2"/>
      <c r="E801" s="2"/>
      <c r="F801" s="2"/>
      <c r="G801" s="2"/>
      <c r="H801" s="2"/>
      <c r="I801" s="2"/>
      <c r="J801" s="2"/>
      <c r="K801" s="2"/>
      <c r="L801" s="3">
        <v>18</v>
      </c>
    </row>
    <row r="802" spans="1:12">
      <c r="A802" s="5"/>
      <c r="C802" s="20" t="s">
        <v>269</v>
      </c>
      <c r="L802" s="6"/>
    </row>
    <row r="803" spans="1:12">
      <c r="A803" s="5"/>
      <c r="L803" s="6"/>
    </row>
    <row r="804" spans="1:12">
      <c r="A804" s="5"/>
      <c r="L804" s="6"/>
    </row>
    <row r="805" spans="1:12">
      <c r="A805" s="5"/>
      <c r="L805" s="6"/>
    </row>
    <row r="806" spans="1:12">
      <c r="A806" s="5"/>
      <c r="L806" s="6"/>
    </row>
    <row r="807" spans="1:12">
      <c r="A807" s="5"/>
      <c r="L807" s="6"/>
    </row>
    <row r="808" spans="1:12">
      <c r="A808" s="5"/>
      <c r="L808" s="6"/>
    </row>
    <row r="809" spans="1:12">
      <c r="A809" s="5"/>
      <c r="L809" s="6"/>
    </row>
    <row r="810" spans="1:12">
      <c r="A810" s="5"/>
      <c r="C810" s="4" t="s">
        <v>289</v>
      </c>
      <c r="J810" s="4" t="s">
        <v>2</v>
      </c>
      <c r="K810" s="169">
        <v>-0.76300000000000001</v>
      </c>
      <c r="L810" s="6"/>
    </row>
    <row r="811" spans="1:12">
      <c r="A811" s="5"/>
      <c r="C811" s="4" t="s">
        <v>271</v>
      </c>
      <c r="J811" s="4" t="s">
        <v>2</v>
      </c>
      <c r="K811" s="214">
        <v>8.3143399999999996</v>
      </c>
      <c r="L811" s="6"/>
    </row>
    <row r="812" spans="1:12">
      <c r="A812" s="5"/>
      <c r="C812" s="4" t="s">
        <v>270</v>
      </c>
      <c r="J812" s="4" t="s">
        <v>2</v>
      </c>
      <c r="K812" s="215">
        <v>298.14999999999998</v>
      </c>
      <c r="L812" s="6"/>
    </row>
    <row r="813" spans="1:12">
      <c r="A813" s="5"/>
      <c r="C813" s="24" t="s">
        <v>288</v>
      </c>
      <c r="J813" s="24" t="s">
        <v>2</v>
      </c>
      <c r="K813" s="131">
        <v>2</v>
      </c>
      <c r="L813" s="6"/>
    </row>
    <row r="814" spans="1:12">
      <c r="A814" s="5"/>
      <c r="C814" s="24" t="s">
        <v>272</v>
      </c>
      <c r="J814" s="24" t="s">
        <v>2</v>
      </c>
      <c r="K814" s="216">
        <v>96485.308999999994</v>
      </c>
      <c r="L814" s="6"/>
    </row>
    <row r="815" spans="1:12">
      <c r="A815" s="5"/>
      <c r="C815" s="24" t="s">
        <v>273</v>
      </c>
      <c r="J815" s="24" t="s">
        <v>2</v>
      </c>
      <c r="K815" s="131">
        <v>0.71</v>
      </c>
      <c r="L815" s="6"/>
    </row>
    <row r="816" spans="1:12">
      <c r="A816" s="5"/>
      <c r="C816" s="24" t="s">
        <v>277</v>
      </c>
      <c r="F816" s="4" t="s">
        <v>278</v>
      </c>
      <c r="J816" s="24" t="s">
        <v>2</v>
      </c>
      <c r="K816" s="217">
        <v>1</v>
      </c>
      <c r="L816" s="6"/>
    </row>
    <row r="817" spans="1:12">
      <c r="A817" s="5"/>
      <c r="C817" s="24" t="s">
        <v>279</v>
      </c>
      <c r="J817" s="24" t="s">
        <v>2</v>
      </c>
      <c r="K817" s="170">
        <f>K810+(K811*K812/(K813*K814))*LN(K815*0.01/K816)</f>
        <v>-0.82655815725506998</v>
      </c>
      <c r="L817" s="6"/>
    </row>
    <row r="818" spans="1:12">
      <c r="A818" s="5"/>
      <c r="L818" s="6"/>
    </row>
    <row r="819" spans="1:12">
      <c r="A819" s="5"/>
      <c r="L819" s="6"/>
    </row>
    <row r="820" spans="1:12">
      <c r="A820" s="5"/>
      <c r="D820" s="4" t="s">
        <v>292</v>
      </c>
      <c r="L820" s="6"/>
    </row>
    <row r="821" spans="1:12">
      <c r="A821" s="5"/>
      <c r="D821" s="4" t="s">
        <v>274</v>
      </c>
      <c r="J821" s="24"/>
      <c r="K821" s="218"/>
      <c r="L821" s="6"/>
    </row>
    <row r="822" spans="1:12">
      <c r="A822" s="5"/>
      <c r="D822" s="4" t="s">
        <v>275</v>
      </c>
      <c r="J822" s="24"/>
      <c r="K822" s="218"/>
      <c r="L822" s="6"/>
    </row>
    <row r="823" spans="1:12">
      <c r="A823" s="5"/>
      <c r="J823" s="24"/>
      <c r="L823" s="6"/>
    </row>
    <row r="824" spans="1:12">
      <c r="A824" s="5"/>
      <c r="D824" s="4" t="s">
        <v>291</v>
      </c>
      <c r="L824" s="6"/>
    </row>
    <row r="825" spans="1:12">
      <c r="A825" s="5"/>
      <c r="D825" s="24" t="s">
        <v>276</v>
      </c>
      <c r="L825" s="6"/>
    </row>
    <row r="826" spans="1:12">
      <c r="A826" s="5"/>
      <c r="L826" s="6"/>
    </row>
    <row r="827" spans="1:12">
      <c r="A827" s="5"/>
      <c r="B827" s="264" t="s">
        <v>281</v>
      </c>
      <c r="C827" s="264"/>
      <c r="D827" s="264"/>
      <c r="E827" s="264"/>
      <c r="F827" s="264"/>
      <c r="H827" s="219" t="s">
        <v>307</v>
      </c>
      <c r="I827" s="220"/>
      <c r="J827" s="220"/>
      <c r="L827" s="6"/>
    </row>
    <row r="828" spans="1:12" ht="13.5" thickBot="1">
      <c r="A828" s="5"/>
      <c r="L828" s="6"/>
    </row>
    <row r="829" spans="1:12" ht="38.25" customHeight="1">
      <c r="A829" s="5"/>
      <c r="B829" s="221" t="s">
        <v>290</v>
      </c>
      <c r="C829" s="265" t="s">
        <v>88</v>
      </c>
      <c r="D829" s="265"/>
      <c r="E829" s="279" t="s">
        <v>303</v>
      </c>
      <c r="F829" s="280"/>
      <c r="G829" s="222"/>
      <c r="H829" s="221" t="s">
        <v>88</v>
      </c>
      <c r="I829" s="223" t="s">
        <v>305</v>
      </c>
      <c r="K829" s="28"/>
      <c r="L829" s="6"/>
    </row>
    <row r="830" spans="1:12">
      <c r="A830" s="5"/>
      <c r="B830" s="206" t="s">
        <v>295</v>
      </c>
      <c r="C830" s="262" t="s">
        <v>287</v>
      </c>
      <c r="D830" s="262"/>
      <c r="E830" s="262" t="s">
        <v>284</v>
      </c>
      <c r="F830" s="263"/>
      <c r="G830" s="224"/>
      <c r="H830" s="41" t="s">
        <v>90</v>
      </c>
      <c r="I830" s="207">
        <v>3</v>
      </c>
      <c r="L830" s="6"/>
    </row>
    <row r="831" spans="1:12">
      <c r="A831" s="5"/>
      <c r="B831" s="206" t="s">
        <v>293</v>
      </c>
      <c r="C831" s="262">
        <v>-1.1000000000000001</v>
      </c>
      <c r="D831" s="262"/>
      <c r="E831" s="262">
        <v>-1.05</v>
      </c>
      <c r="F831" s="263"/>
      <c r="G831" s="224"/>
      <c r="H831" s="41" t="s">
        <v>280</v>
      </c>
      <c r="I831" s="207">
        <v>2</v>
      </c>
      <c r="L831" s="6"/>
    </row>
    <row r="832" spans="1:12">
      <c r="A832" s="5"/>
      <c r="B832" s="208" t="s">
        <v>294</v>
      </c>
      <c r="C832" s="262">
        <v>-1.05</v>
      </c>
      <c r="D832" s="262"/>
      <c r="E832" s="262">
        <v>-1</v>
      </c>
      <c r="F832" s="263"/>
      <c r="G832" s="224"/>
      <c r="H832" s="53" t="s">
        <v>280</v>
      </c>
      <c r="I832" s="207">
        <v>1</v>
      </c>
      <c r="L832" s="6"/>
    </row>
    <row r="833" spans="1:12">
      <c r="A833" s="5"/>
      <c r="B833" s="208" t="s">
        <v>296</v>
      </c>
      <c r="C833" s="262" t="s">
        <v>282</v>
      </c>
      <c r="D833" s="262"/>
      <c r="E833" s="258" t="s">
        <v>285</v>
      </c>
      <c r="F833" s="259"/>
      <c r="G833" s="225"/>
      <c r="H833" s="53" t="s">
        <v>306</v>
      </c>
      <c r="I833" s="226">
        <v>3</v>
      </c>
      <c r="L833" s="6"/>
    </row>
    <row r="834" spans="1:12">
      <c r="A834" s="5"/>
      <c r="B834" s="208" t="s">
        <v>297</v>
      </c>
      <c r="C834" s="262" t="s">
        <v>283</v>
      </c>
      <c r="D834" s="262"/>
      <c r="E834" s="258" t="s">
        <v>286</v>
      </c>
      <c r="F834" s="259"/>
      <c r="G834" s="225"/>
      <c r="H834" s="53" t="s">
        <v>306</v>
      </c>
      <c r="I834" s="226">
        <v>2</v>
      </c>
      <c r="L834" s="6"/>
    </row>
    <row r="835" spans="1:12">
      <c r="A835" s="5"/>
      <c r="B835" s="208" t="s">
        <v>298</v>
      </c>
      <c r="C835" s="262">
        <v>-0.5</v>
      </c>
      <c r="D835" s="262"/>
      <c r="E835" s="262">
        <v>-0.45</v>
      </c>
      <c r="F835" s="263"/>
      <c r="G835" s="224"/>
      <c r="H835" s="53" t="s">
        <v>98</v>
      </c>
      <c r="I835" s="226">
        <v>4</v>
      </c>
      <c r="L835" s="6"/>
    </row>
    <row r="836" spans="1:12">
      <c r="A836" s="5"/>
      <c r="B836" s="208" t="s">
        <v>299</v>
      </c>
      <c r="C836" s="258">
        <v>-0.5</v>
      </c>
      <c r="D836" s="258"/>
      <c r="E836" s="262">
        <v>-0.45</v>
      </c>
      <c r="F836" s="263"/>
      <c r="G836" s="224"/>
      <c r="H836" s="53" t="s">
        <v>98</v>
      </c>
      <c r="I836" s="226">
        <v>2</v>
      </c>
      <c r="L836" s="6"/>
    </row>
    <row r="837" spans="1:12" ht="13.5" thickBot="1">
      <c r="A837" s="5"/>
      <c r="B837" s="208" t="s">
        <v>300</v>
      </c>
      <c r="C837" s="258">
        <v>-0.2</v>
      </c>
      <c r="D837" s="258"/>
      <c r="E837" s="262">
        <v>-0.15</v>
      </c>
      <c r="F837" s="263"/>
      <c r="G837" s="224"/>
      <c r="H837" s="69" t="s">
        <v>96</v>
      </c>
      <c r="I837" s="227">
        <v>2</v>
      </c>
      <c r="L837" s="6"/>
    </row>
    <row r="838" spans="1:12">
      <c r="A838" s="5"/>
      <c r="B838" s="208" t="s">
        <v>301</v>
      </c>
      <c r="C838" s="258">
        <v>-0.2</v>
      </c>
      <c r="D838" s="258"/>
      <c r="E838" s="258">
        <v>-0.15</v>
      </c>
      <c r="F838" s="259"/>
      <c r="G838" s="225"/>
      <c r="L838" s="6"/>
    </row>
    <row r="839" spans="1:12" ht="13.5" thickBot="1">
      <c r="A839" s="5"/>
      <c r="B839" s="228" t="s">
        <v>302</v>
      </c>
      <c r="C839" s="260">
        <v>-0.2</v>
      </c>
      <c r="D839" s="260"/>
      <c r="E839" s="260">
        <v>-0.15</v>
      </c>
      <c r="F839" s="261"/>
      <c r="G839" s="225"/>
      <c r="L839" s="6"/>
    </row>
    <row r="840" spans="1:12">
      <c r="A840" s="5"/>
      <c r="L840" s="6"/>
    </row>
    <row r="841" spans="1:12">
      <c r="A841" s="5"/>
      <c r="B841" s="4" t="s">
        <v>304</v>
      </c>
      <c r="L841" s="6"/>
    </row>
    <row r="842" spans="1:12">
      <c r="A842" s="5"/>
      <c r="L842" s="6"/>
    </row>
    <row r="843" spans="1:12" ht="13.5" thickBot="1">
      <c r="A843" s="15"/>
      <c r="B843" s="16"/>
      <c r="C843" s="16"/>
      <c r="D843" s="16"/>
      <c r="E843" s="16"/>
      <c r="F843" s="16"/>
      <c r="G843" s="16"/>
      <c r="H843" s="16"/>
      <c r="I843" s="16"/>
      <c r="J843" s="16"/>
      <c r="K843" s="16"/>
      <c r="L843" s="18"/>
    </row>
  </sheetData>
  <sheetProtection password="CB75" sheet="1" objects="1" scenarios="1"/>
  <mergeCells count="125">
    <mergeCell ref="G788:H788"/>
    <mergeCell ref="C838:D838"/>
    <mergeCell ref="E838:F838"/>
    <mergeCell ref="C839:D839"/>
    <mergeCell ref="E839:F839"/>
    <mergeCell ref="C836:D836"/>
    <mergeCell ref="E836:F836"/>
    <mergeCell ref="C837:D837"/>
    <mergeCell ref="E837:F837"/>
    <mergeCell ref="C834:D834"/>
    <mergeCell ref="C831:D831"/>
    <mergeCell ref="E831:F831"/>
    <mergeCell ref="E834:F834"/>
    <mergeCell ref="C835:D835"/>
    <mergeCell ref="E835:F835"/>
    <mergeCell ref="C832:D832"/>
    <mergeCell ref="E832:F832"/>
    <mergeCell ref="C833:D833"/>
    <mergeCell ref="E833:F833"/>
    <mergeCell ref="C779:D779"/>
    <mergeCell ref="C780:D780"/>
    <mergeCell ref="B827:F827"/>
    <mergeCell ref="C829:D829"/>
    <mergeCell ref="E829:F829"/>
    <mergeCell ref="C830:D830"/>
    <mergeCell ref="E830:F830"/>
    <mergeCell ref="C773:D773"/>
    <mergeCell ref="C774:H774"/>
    <mergeCell ref="C775:D775"/>
    <mergeCell ref="C776:H776"/>
    <mergeCell ref="C777:D777"/>
    <mergeCell ref="C778:D778"/>
    <mergeCell ref="C767:D767"/>
    <mergeCell ref="C768:D768"/>
    <mergeCell ref="C769:D769"/>
    <mergeCell ref="C770:D770"/>
    <mergeCell ref="C771:D771"/>
    <mergeCell ref="C772:D772"/>
    <mergeCell ref="C761:D761"/>
    <mergeCell ref="C762:D762"/>
    <mergeCell ref="C763:D763"/>
    <mergeCell ref="C764:D764"/>
    <mergeCell ref="C765:D765"/>
    <mergeCell ref="C766:D766"/>
    <mergeCell ref="E754:F754"/>
    <mergeCell ref="C756:H756"/>
    <mergeCell ref="C757:D757"/>
    <mergeCell ref="C758:D758"/>
    <mergeCell ref="C759:D759"/>
    <mergeCell ref="C760:D760"/>
    <mergeCell ref="J587:K587"/>
    <mergeCell ref="J588:K588"/>
    <mergeCell ref="J589:K589"/>
    <mergeCell ref="J590:K590"/>
    <mergeCell ref="J591:K591"/>
    <mergeCell ref="J592:K592"/>
    <mergeCell ref="J581:K581"/>
    <mergeCell ref="J582:K582"/>
    <mergeCell ref="J583:K583"/>
    <mergeCell ref="J584:K584"/>
    <mergeCell ref="J585:K585"/>
    <mergeCell ref="J586:K586"/>
    <mergeCell ref="J575:K575"/>
    <mergeCell ref="J576:K576"/>
    <mergeCell ref="J577:K577"/>
    <mergeCell ref="J578:K578"/>
    <mergeCell ref="J579:K579"/>
    <mergeCell ref="J580:K580"/>
    <mergeCell ref="C461:E461"/>
    <mergeCell ref="C573:D573"/>
    <mergeCell ref="E573:F573"/>
    <mergeCell ref="G573:H573"/>
    <mergeCell ref="I573:K573"/>
    <mergeCell ref="J574:K574"/>
    <mergeCell ref="C455:E455"/>
    <mergeCell ref="C456:E456"/>
    <mergeCell ref="C457:E457"/>
    <mergeCell ref="C458:E458"/>
    <mergeCell ref="C459:E459"/>
    <mergeCell ref="C460:E460"/>
    <mergeCell ref="C244:C247"/>
    <mergeCell ref="C450:G450"/>
    <mergeCell ref="C451:E451"/>
    <mergeCell ref="C452:E452"/>
    <mergeCell ref="C453:E453"/>
    <mergeCell ref="C454:E454"/>
    <mergeCell ref="B233:F233"/>
    <mergeCell ref="H233:I233"/>
    <mergeCell ref="B234:F234"/>
    <mergeCell ref="H234:I234"/>
    <mergeCell ref="C240:H240"/>
    <mergeCell ref="C242:D243"/>
    <mergeCell ref="E242:H242"/>
    <mergeCell ref="B230:F230"/>
    <mergeCell ref="H230:I230"/>
    <mergeCell ref="B231:F231"/>
    <mergeCell ref="H231:I231"/>
    <mergeCell ref="B232:F232"/>
    <mergeCell ref="H232:I232"/>
    <mergeCell ref="B186:C186"/>
    <mergeCell ref="D186:E186"/>
    <mergeCell ref="F186:G186"/>
    <mergeCell ref="H186:I186"/>
    <mergeCell ref="B187:C187"/>
    <mergeCell ref="D187:E187"/>
    <mergeCell ref="F187:G187"/>
    <mergeCell ref="H187:I187"/>
    <mergeCell ref="E114:F114"/>
    <mergeCell ref="E115:F115"/>
    <mergeCell ref="E116:F116"/>
    <mergeCell ref="E117:F117"/>
    <mergeCell ref="E118:F118"/>
    <mergeCell ref="E119:F119"/>
    <mergeCell ref="E108:F108"/>
    <mergeCell ref="E109:F109"/>
    <mergeCell ref="E110:F110"/>
    <mergeCell ref="E111:F111"/>
    <mergeCell ref="E112:F112"/>
    <mergeCell ref="E113:F113"/>
    <mergeCell ref="C102:F102"/>
    <mergeCell ref="E103:F103"/>
    <mergeCell ref="E104:F104"/>
    <mergeCell ref="E105:F105"/>
    <mergeCell ref="E106:F106"/>
    <mergeCell ref="E107:F107"/>
  </mergeCells>
  <phoneticPr fontId="0" type="noConversion"/>
  <pageMargins left="0.25" right="0.25" top="0.25" bottom="0.25" header="0.5" footer="0.5"/>
  <pageSetup orientation="portrait" r:id="rId1"/>
  <headerFooter alignWithMargins="0"/>
  <rowBreaks count="12" manualBreakCount="12">
    <brk id="164" max="16383" man="1"/>
    <brk id="248" max="16383" man="1"/>
    <brk id="362" max="16383" man="1"/>
    <brk id="379" max="16383" man="1"/>
    <brk id="438" max="16383" man="1"/>
    <brk id="496" max="16383" man="1"/>
    <brk id="539" max="16383" man="1"/>
    <brk id="633" max="16383" man="1"/>
    <brk id="688" max="16383" man="1"/>
    <brk id="782" max="16383" man="1"/>
    <brk id="800" max="16383" man="1"/>
    <brk id="843" max="16383" man="1"/>
  </rowBreaks>
  <ignoredErrors>
    <ignoredError sqref="K795" unlockedFormula="1"/>
  </ignoredErrors>
  <drawing r:id="rId2"/>
  <legacyDrawing r:id="rId3"/>
  <oleObjects>
    <oleObject progId="Equation.3" shapeId="3100" r:id="rId4"/>
    <oleObject progId="Equation.3" shapeId="3101" r:id="rId5"/>
    <oleObject progId="Equation.3" shapeId="3102" r:id="rId6"/>
    <oleObject progId="Equation.3" shapeId="3103" r:id="rId7"/>
    <oleObject progId="Equation.3" shapeId="3104" r:id="rId8"/>
    <oleObject progId="Equation.3" shapeId="3105" r:id="rId9"/>
    <oleObject progId="Equation.3" shapeId="3106" r:id="rId10"/>
    <oleObject progId="Equation.3" shapeId="3107" r:id="rId11"/>
    <oleObject progId="Equation.3" shapeId="3109" r:id="rId12"/>
    <oleObject progId="Equation.3" shapeId="3110" r:id="rId13"/>
    <oleObject progId="Equation.3" shapeId="3111" r:id="rId14"/>
    <oleObject progId="Equation.3" shapeId="3112" r:id="rId15"/>
    <oleObject progId="Equation.3" shapeId="3113" r:id="rId16"/>
    <oleObject progId="Equation.3" shapeId="3114" r:id="rId17"/>
    <oleObject progId="Equation.3" shapeId="3115" r:id="rId18"/>
    <oleObject progId="Equation.3" shapeId="3116" r:id="rId19"/>
    <oleObject progId="Equation.3" shapeId="3117" r:id="rId20"/>
    <oleObject progId="Equation.3" shapeId="3118" r:id="rId21"/>
    <oleObject progId="Equation.3" shapeId="3119" r:id="rId22"/>
    <oleObject progId="Equation.3" shapeId="3120" r:id="rId23"/>
    <oleObject progId="Equation.3" shapeId="3121" r:id="rId24"/>
    <oleObject progId="Equation.3" shapeId="3122" r:id="rId25"/>
    <oleObject progId="Equation.3" shapeId="3123" r:id="rId26"/>
    <oleObject progId="Equation.3" shapeId="3124" r:id="rId27"/>
    <oleObject progId="Equation.3" shapeId="3125" r:id="rId28"/>
    <oleObject progId="Equation.3" shapeId="3126" r:id="rId29"/>
    <oleObject progId="Equation.3" shapeId="3127" r:id="rId30"/>
    <oleObject progId="Equation.3" shapeId="3128" r:id="rId31"/>
    <oleObject progId="Equation.3" shapeId="3129" r:id="rId32"/>
    <oleObject progId="Equation.3" shapeId="3130" r:id="rId33"/>
    <oleObject progId="Equation.3" shapeId="3131" r:id="rId34"/>
    <oleObject progId="Equation.3" shapeId="3132" r:id="rId35"/>
    <oleObject progId="Equation.3" shapeId="3133" r:id="rId36"/>
    <oleObject progId="Equation.3" shapeId="3134" r:id="rId37"/>
    <oleObject progId="Equation.3" shapeId="3135" r:id="rId38"/>
    <oleObject progId="Equation.3" shapeId="3136" r:id="rId39"/>
    <oleObject progId="Equation.3" shapeId="3137" r:id="rId40"/>
    <oleObject progId="Equation.3" shapeId="3138" r:id="rId41"/>
    <oleObject progId="Equation.3" shapeId="3139" r:id="rId42"/>
    <oleObject progId="Equation.3" shapeId="3140" r:id="rId43"/>
    <oleObject progId="Equation.3" shapeId="3141" r:id="rId44"/>
    <oleObject progId="Equation.3" shapeId="3142" r:id="rId45"/>
    <oleObject progId="Equation.3" shapeId="3143" r:id="rId46"/>
    <oleObject progId="Equation.3" shapeId="3144" r:id="rId47"/>
    <oleObject progId="Equation.3" shapeId="3145" r:id="rId48"/>
    <oleObject progId="Equation.3" shapeId="3146" r:id="rId49"/>
    <oleObject progId="Equation.3" shapeId="3147" r:id="rId50"/>
    <oleObject progId="Equation.3" shapeId="3148" r:id="rId51"/>
    <oleObject progId="Equation.3" shapeId="3149" r:id="rId52"/>
    <oleObject progId="Equation.3" shapeId="3150" r:id="rId53"/>
    <oleObject progId="Equation.3" shapeId="3151" r:id="rId54"/>
    <oleObject progId="Equation.3" shapeId="3152" r:id="rId55"/>
    <oleObject progId="Equation.3" shapeId="3153" r:id="rId56"/>
    <oleObject progId="Equation.3" shapeId="3154" r:id="rId57"/>
    <oleObject progId="Equation.3" shapeId="3155" r:id="rId58"/>
    <oleObject progId="Equation.3" shapeId="3156" r:id="rId59"/>
    <oleObject progId="Equation.3" shapeId="3157" r:id="rId60"/>
    <oleObject progId="Equation.3" shapeId="3158" r:id="rId61"/>
    <oleObject progId="Equation.3" shapeId="3159" r:id="rId62"/>
    <oleObject progId="Equation.3" shapeId="3160" r:id="rId63"/>
    <oleObject progId="Equation.3" shapeId="3161" r:id="rId64"/>
    <oleObject progId="Equation.3" shapeId="3162" r:id="rId65"/>
    <oleObject progId="Equation.3" shapeId="3163" r:id="rId66"/>
    <oleObject progId="Equation.3" shapeId="3164" r:id="rId67"/>
    <oleObject progId="Equation.3" shapeId="3165" r:id="rId68"/>
    <oleObject progId="Equation.3" shapeId="3166" r:id="rId69"/>
    <oleObject progId="Equation.3" shapeId="3169" r:id="rId70"/>
    <oleObject progId="Equation.3" shapeId="3170" r:id="rId71"/>
    <oleObject progId="Equation.3" shapeId="3172" r:id="rId72"/>
    <oleObject progId="Equation.3" shapeId="3173" r:id="rId73"/>
    <oleObject progId="Equation.3" shapeId="3174" r:id="rId74"/>
    <oleObject progId="Equation.3" shapeId="3175" r:id="rId75"/>
    <oleObject progId="Equation.3" shapeId="3176" r:id="rId76"/>
    <oleObject progId="Equation.3" shapeId="3177" r:id="rId77"/>
    <oleObject progId="Equation.3" shapeId="3178" r:id="rId78"/>
    <oleObject progId="Equation.3" shapeId="3179" r:id="rId79"/>
    <oleObject progId="Equation.3" shapeId="3180" r:id="rId80"/>
    <oleObject progId="Equation.3" shapeId="3181" r:id="rId81"/>
    <oleObject progId="Equation.3" shapeId="3182" r:id="rId82"/>
    <oleObject progId="Equation.3" shapeId="3183" r:id="rId83"/>
    <oleObject progId="Equation.3" shapeId="3184" r:id="rId84"/>
    <oleObject progId="Equation.3" shapeId="3186" r:id="rId85"/>
    <oleObject progId="Equation.3" shapeId="3187" r:id="rId86"/>
    <oleObject progId="Equation.3" shapeId="3188" r:id="rId87"/>
    <oleObject progId="Equation.3" shapeId="3189" r:id="rId88"/>
    <oleObject progId="Equation.3" shapeId="3190" r:id="rId89"/>
    <oleObject progId="Equation.3" shapeId="3191" r:id="rId90"/>
    <oleObject progId="Equation.3" shapeId="3192" r:id="rId91"/>
    <oleObject progId="Equation.3" shapeId="3193" r:id="rId92"/>
    <oleObject progId="Equation.3" shapeId="3194" r:id="rId93"/>
    <oleObject progId="Equation.3" shapeId="3195" r:id="rId94"/>
    <oleObject progId="Equation.3" shapeId="3196" r:id="rId95"/>
    <oleObject progId="Equation.3" shapeId="3197" r:id="rId96"/>
    <oleObject progId="Equation.3" shapeId="3198" r:id="rId97"/>
    <oleObject progId="Equation.3" shapeId="3199" r:id="rId98"/>
    <oleObject progId="Equation.3" shapeId="3200" r:id="rId99"/>
    <oleObject progId="Equation.3" shapeId="3201" r:id="rId100"/>
    <oleObject progId="Equation.3" shapeId="3202" r:id="rId101"/>
    <oleObject progId="Equation.3" shapeId="3203" r:id="rId102"/>
    <oleObject progId="Equation.3" shapeId="3204" r:id="rId103"/>
    <oleObject progId="Equation.3" shapeId="3205" r:id="rId104"/>
    <oleObject progId="Equation.3" shapeId="3206" r:id="rId105"/>
    <oleObject progId="Equation.3" shapeId="3207" r:id="rId106"/>
    <oleObject progId="Equation.3" shapeId="3208" r:id="rId107"/>
    <oleObject progId="Equation.3" shapeId="3209" r:id="rId108"/>
    <oleObject progId="Equation.3" shapeId="3210" r:id="rId109"/>
    <oleObject progId="Equation.3" shapeId="3211" r:id="rId110"/>
    <oleObject progId="Equation.3" shapeId="3212" r:id="rId111"/>
    <oleObject progId="Equation.3" shapeId="3213" r:id="rId112"/>
    <oleObject progId="Equation.3" shapeId="3214" r:id="rId113"/>
    <oleObject progId="Equation.3" shapeId="3215" r:id="rId114"/>
    <oleObject progId="Equation.3" shapeId="3216" r:id="rId115"/>
    <oleObject progId="Equation.3" shapeId="3217" r:id="rId116"/>
    <oleObject progId="Equation.3" shapeId="3218" r:id="rId117"/>
    <oleObject progId="Equation.3" shapeId="3219" r:id="rId118"/>
    <oleObject progId="Equation.3" shapeId="3220" r:id="rId119"/>
    <oleObject progId="Equation.3" shapeId="3221" r:id="rId120"/>
    <oleObject progId="Equation.3" shapeId="3222" r:id="rId121"/>
    <oleObject progId="Equation.3" shapeId="3223" r:id="rId122"/>
    <oleObject progId="Equation.3" shapeId="3224" r:id="rId123"/>
    <oleObject progId="Equation.3" shapeId="3225" r:id="rId124"/>
    <oleObject progId="Equation.3" shapeId="3226" r:id="rId125"/>
    <oleObject progId="MSPhotoEd.3" shapeId="3227" r:id="rId126"/>
    <oleObject progId="Equation.3" shapeId="3228" r:id="rId127"/>
    <oleObject progId="Equation.3" shapeId="3229" r:id="rId128"/>
    <oleObject progId="Equation.3" shapeId="3230" r:id="rId129"/>
    <oleObject progId="Equation.3" shapeId="3231" r:id="rId130"/>
    <oleObject progId="Equation.3" shapeId="3233" r:id="rId131"/>
    <oleObject progId="Equation.3" shapeId="3234" r:id="rId132"/>
    <oleObject progId="Equation.3" shapeId="3235" r:id="rId133"/>
    <oleObject progId="Equation.3" shapeId="3236" r:id="rId134"/>
    <oleObject progId="Equation.3" shapeId="3237" r:id="rId135"/>
    <oleObject progId="Equation.3" shapeId="3239" r:id="rId136"/>
    <oleObject progId="Equation.3" shapeId="3240" r:id="rId137"/>
    <oleObject progId="Equation.3" shapeId="3241" r:id="rId138"/>
    <oleObject progId="Equation.3" shapeId="3242" r:id="rId139"/>
    <oleObject progId="Equation.3" shapeId="3243" r:id="rId140"/>
    <oleObject progId="Equation.3" shapeId="3244" r:id="rId141"/>
    <oleObject progId="Equation.3" shapeId="3245" r:id="rId142"/>
    <oleObject progId="Equation.3" shapeId="3246" r:id="rId143"/>
    <oleObject progId="Equation.3" shapeId="3247" r:id="rId144"/>
    <oleObject progId="Equation.3" shapeId="3248" r:id="rId145"/>
    <oleObject progId="Equation.3" shapeId="3249" r:id="rId146"/>
    <oleObject progId="Equation.3" shapeId="3250" r:id="rId147"/>
    <oleObject progId="Equation.3" shapeId="3251" r:id="rId148"/>
    <oleObject progId="MSPhotoEd.3" shapeId="3252" r:id="rId149"/>
    <oleObject progId="Equation.3" shapeId="3253" r:id="rId150"/>
    <oleObject progId="Equation.3" shapeId="3254" r:id="rId151"/>
    <oleObject progId="Equation.3" shapeId="3255" r:id="rId152"/>
    <oleObject progId="Equation.3" shapeId="3256" r:id="rId153"/>
    <oleObject progId="Equation.3" shapeId="3257" r:id="rId154"/>
    <oleObject progId="Equation.3" shapeId="3258" r:id="rId155"/>
    <oleObject progId="Equation.3" shapeId="3259" r:id="rId156"/>
    <oleObject progId="Equation.3" shapeId="3260" r:id="rId157"/>
    <oleObject progId="Equation.3" shapeId="3261" r:id="rId158"/>
    <oleObject progId="Equation.3" shapeId="3262" r:id="rId159"/>
    <oleObject progId="Equation.3" shapeId="3263" r:id="rId160"/>
    <oleObject progId="Equation.3" shapeId="3264" r:id="rId161"/>
    <oleObject progId="Equation.3" shapeId="3265" r:id="rId162"/>
    <oleObject progId="Equation.3" shapeId="3266" r:id="rId163"/>
    <oleObject progId="Equation.3" shapeId="3267" r:id="rId164"/>
    <oleObject progId="Equation.3" shapeId="3268" r:id="rId165"/>
    <oleObject progId="Equation.3" shapeId="3269" r:id="rId166"/>
    <oleObject progId="Equation.3" shapeId="3270" r:id="rId167"/>
    <oleObject progId="Equation.3" shapeId="3272" r:id="rId168"/>
    <oleObject progId="Equation.3" shapeId="3273" r:id="rId169"/>
    <oleObject progId="Equation.3" shapeId="3274" r:id="rId170"/>
    <oleObject progId="Equation.3" shapeId="3275" r:id="rId171"/>
    <oleObject progId="Equation.3" shapeId="3276" r:id="rId172"/>
    <oleObject progId="Equation.3" shapeId="3277" r:id="rId173"/>
    <oleObject progId="Equation.3" shapeId="3278" r:id="rId174"/>
    <oleObject progId="Equation.3" shapeId="3279" r:id="rId175"/>
    <oleObject progId="Equation.3" shapeId="3280" r:id="rId176"/>
    <oleObject progId="Equation.3" shapeId="3281" r:id="rId177"/>
    <oleObject progId="Equation.3" shapeId="3282" r:id="rId178"/>
    <oleObject progId="Equation.3" shapeId="3283" r:id="rId179"/>
    <oleObject progId="Equation.3" shapeId="3284" r:id="rId180"/>
    <oleObject progId="Equation.3" shapeId="3285" r:id="rId181"/>
    <oleObject progId="Equation.3" shapeId="3286" r:id="rId182"/>
    <oleObject progId="Equation.3" shapeId="3287" r:id="rId183"/>
    <oleObject progId="Equation.3" shapeId="3288" r:id="rId184"/>
    <oleObject progId="Equation.3" shapeId="3289" r:id="rId185"/>
    <oleObject progId="Equation.3" shapeId="3290" r:id="rId186"/>
    <oleObject progId="Equation.3" shapeId="3291" r:id="rId187"/>
    <oleObject progId="Equation.3" shapeId="3292" r:id="rId188"/>
    <oleObject progId="Equation.3" shapeId="3293" r:id="rId189"/>
    <oleObject progId="Equation.3" shapeId="3294" r:id="rId190"/>
    <oleObject progId="Equation.3" shapeId="3295" r:id="rId191"/>
    <oleObject progId="Equation.3" shapeId="3296" r:id="rId192"/>
    <oleObject progId="Equation.3" shapeId="3297" r:id="rId193"/>
    <oleObject progId="Equation.3" shapeId="3298" r:id="rId194"/>
    <oleObject progId="Equation.3" shapeId="3299" r:id="rId195"/>
    <oleObject progId="Equation.3" shapeId="3300" r:id="rId196"/>
    <oleObject progId="Equation.3" shapeId="3301" r:id="rId197"/>
    <oleObject progId="Equation.3" shapeId="3302" r:id="rId198"/>
    <oleObject progId="Equation.3" shapeId="3303" r:id="rId199"/>
    <oleObject progId="Equation.3" shapeId="3304" r:id="rId200"/>
    <oleObject progId="Equation.3" shapeId="3305" r:id="rId201"/>
    <oleObject progId="Equation.3" shapeId="3306" r:id="rId202"/>
    <oleObject progId="Equation.3" shapeId="3307" r:id="rId203"/>
    <oleObject progId="Equation.3" shapeId="3308" r:id="rId204"/>
    <oleObject progId="Equation.3" shapeId="3309" r:id="rId205"/>
    <oleObject progId="Equation.3" shapeId="3310" r:id="rId206"/>
    <oleObject progId="Equation.3" shapeId="3311" r:id="rId207"/>
    <oleObject progId="Equation.3" shapeId="3312" r:id="rId208"/>
    <oleObject progId="Equation.3" shapeId="3313" r:id="rId209"/>
    <oleObject progId="Equation.3" shapeId="3314" r:id="rId210"/>
    <oleObject progId="Equation.3" shapeId="3315" r:id="rId211"/>
    <oleObject progId="Equation.3" shapeId="3316" r:id="rId212"/>
    <oleObject progId="Equation.3" shapeId="3317" r:id="rId213"/>
    <oleObject progId="Equation.3" shapeId="3318" r:id="rId214"/>
    <oleObject progId="Equation.3" shapeId="3319" r:id="rId215"/>
    <oleObject progId="Equation.3" shapeId="3320" r:id="rId216"/>
    <oleObject progId="Equation.3" shapeId="3321" r:id="rId217"/>
    <oleObject progId="Equation.3" shapeId="3322" r:id="rId218"/>
    <oleObject progId="Equation.3" shapeId="3323" r:id="rId219"/>
    <oleObject progId="Equation.3" shapeId="3324" r:id="rId220"/>
    <oleObject progId="Equation.3" shapeId="3325" r:id="rId221"/>
    <oleObject progId="Equation.3" shapeId="3326" r:id="rId222"/>
    <oleObject progId="Equation.3" shapeId="3327" r:id="rId223"/>
    <oleObject progId="Equation.3" shapeId="3328" r:id="rId224"/>
    <oleObject progId="Equation.3" shapeId="3329" r:id="rId225"/>
    <oleObject progId="Equation.3" shapeId="3330" r:id="rId226"/>
    <oleObject progId="Equation.3" shapeId="3331" r:id="rId227"/>
    <oleObject progId="Equation.3" shapeId="3332" r:id="rId228"/>
    <oleObject progId="Equation.3" shapeId="3333" r:id="rId229"/>
    <oleObject progId="Equation.3" shapeId="3334" r:id="rId230"/>
    <oleObject progId="Equation.3" shapeId="3337" r:id="rId231"/>
    <oleObject progId="Equation.3" shapeId="3338" r:id="rId232"/>
    <oleObject progId="Equation.3" shapeId="3339" r:id="rId233"/>
    <oleObject progId="Equation.3" shapeId="3340" r:id="rId234"/>
    <oleObject progId="Equation.3" shapeId="3341" r:id="rId235"/>
    <oleObject progId="Equation.3" shapeId="3342" r:id="rId236"/>
    <oleObject progId="Equation.3" shapeId="3343" r:id="rId237"/>
    <oleObject progId="Equation.3" shapeId="3344" r:id="rId238"/>
    <oleObject progId="Equation.3" shapeId="3345" r:id="rId239"/>
    <oleObject progId="Equation.3" shapeId="3346" r:id="rId240"/>
    <oleObject progId="Equation.3" shapeId="3347" r:id="rId241"/>
    <oleObject progId="Equation.3" shapeId="3348" r:id="rId242"/>
    <oleObject progId="Equation.3" shapeId="3349" r:id="rId243"/>
    <oleObject progId="Equation.3" shapeId="3350" r:id="rId244"/>
    <oleObject progId="Equation.3" shapeId="3353" r:id="rId245"/>
    <oleObject progId="Equation.3" shapeId="3354" r:id="rId246"/>
    <oleObject progId="Equation.3" shapeId="3355" r:id="rId247"/>
    <oleObject progId="Equation.3" shapeId="3356" r:id="rId248"/>
    <oleObject progId="Equation.3" shapeId="3357" r:id="rId249"/>
    <oleObject progId="Equation.3" shapeId="3358" r:id="rId250"/>
    <oleObject progId="Equation.3" shapeId="3359" r:id="rId251"/>
    <oleObject progId="Equation.3" shapeId="3360" r:id="rId252"/>
    <oleObject progId="Equation.3" shapeId="3361" r:id="rId253"/>
    <oleObject progId="Equation.3" shapeId="3362" r:id="rId254"/>
    <oleObject progId="Equation.3" shapeId="3363" r:id="rId255"/>
    <oleObject progId="Equation.3" shapeId="3364" r:id="rId256"/>
    <oleObject progId="Equation.3" shapeId="3365" r:id="rId257"/>
    <oleObject progId="Equation.3" shapeId="3366" r:id="rId258"/>
    <oleObject progId="Equation.3" shapeId="3367" r:id="rId259"/>
    <oleObject progId="Equation.3" shapeId="3368" r:id="rId260"/>
    <oleObject progId="Equation.3" shapeId="3369" r:id="rId261"/>
    <oleObject progId="Equation.3" shapeId="3370" r:id="rId262"/>
    <oleObject progId="Equation.3" shapeId="3371" r:id="rId263"/>
    <oleObject progId="Equation.3" shapeId="3372" r:id="rId264"/>
    <oleObject progId="Equation.3" shapeId="3373" r:id="rId265"/>
    <oleObject progId="Equation.3" shapeId="3374" r:id="rId266"/>
    <oleObject progId="Equation.3" shapeId="3375" r:id="rId267"/>
    <oleObject progId="Equation.3" shapeId="3376" r:id="rId268"/>
    <oleObject progId="Equation.3" shapeId="3377" r:id="rId269"/>
    <oleObject progId="Equation.3" shapeId="3378" r:id="rId270"/>
    <oleObject progId="Equation.3" shapeId="3379" r:id="rId271"/>
    <oleObject progId="Equation.3" shapeId="3380" r:id="rId272"/>
    <oleObject progId="Equation.3" shapeId="3381" r:id="rId273"/>
    <oleObject progId="Equation.3" shapeId="3382" r:id="rId274"/>
    <oleObject progId="Equation.3" shapeId="3383" r:id="rId275"/>
    <oleObject progId="Equation.3" shapeId="3384" r:id="rId276"/>
    <oleObject progId="Equation.3" shapeId="3385" r:id="rId277"/>
    <oleObject progId="Equation.3" shapeId="3386" r:id="rId278"/>
    <oleObject progId="Equation.3" shapeId="3387" r:id="rId279"/>
    <oleObject progId="Equation.3" shapeId="3388" r:id="rId280"/>
    <oleObject progId="Equation.3" shapeId="3389" r:id="rId281"/>
    <oleObject progId="Equation.3" shapeId="3390" r:id="rId282"/>
    <oleObject progId="Equation.3" shapeId="3391" r:id="rId283"/>
    <oleObject progId="Equation.3" shapeId="3392" r:id="rId284"/>
    <oleObject progId="Equation.3" shapeId="3393" r:id="rId285"/>
    <oleObject progId="Equation.3" shapeId="3394" r:id="rId286"/>
    <oleObject progId="Equation.3" shapeId="3395" r:id="rId287"/>
    <oleObject progId="Equation.3" shapeId="3396" r:id="rId288"/>
    <oleObject progId="Equation.3" shapeId="3397" r:id="rId289"/>
    <oleObject progId="Equation.3" shapeId="3398" r:id="rId290"/>
    <oleObject progId="Equation.3" shapeId="3399" r:id="rId291"/>
    <oleObject progId="Equation.3" shapeId="3402" r:id="rId292"/>
    <oleObject progId="Equation.3" shapeId="3403" r:id="rId293"/>
    <oleObject progId="Equation.3" shapeId="3404" r:id="rId294"/>
    <oleObject progId="Equation.3" shapeId="3405" r:id="rId295"/>
    <oleObject progId="Equation.3" shapeId="3406" r:id="rId296"/>
    <oleObject progId="Equation.3" shapeId="3407" r:id="rId297"/>
    <oleObject progId="Equation.3" shapeId="3408" r:id="rId298"/>
    <oleObject progId="Equation.3" shapeId="3409" r:id="rId299"/>
    <oleObject progId="Equation.3" shapeId="3410" r:id="rId300"/>
    <oleObject progId="Equation.3" shapeId="3411" r:id="rId301"/>
    <oleObject progId="Equation.3" shapeId="3412" r:id="rId302"/>
    <oleObject progId="Equation.3" shapeId="3413" r:id="rId303"/>
    <oleObject progId="Equation.3" shapeId="3414" r:id="rId304"/>
    <oleObject progId="Equation.3" shapeId="3415" r:id="rId305"/>
    <oleObject progId="Equation.3" shapeId="3416" r:id="rId306"/>
    <oleObject progId="Equation.3" shapeId="3417" r:id="rId307"/>
    <oleObject progId="Equation.3" shapeId="3418" r:id="rId308"/>
    <oleObject progId="Equation.3" shapeId="3419" r:id="rId309"/>
    <oleObject progId="Equation.3" shapeId="3420" r:id="rId310"/>
    <oleObject progId="Equation.3" shapeId="3421" r:id="rId311"/>
    <oleObject progId="Equation.3" shapeId="3422" r:id="rId312"/>
    <oleObject progId="Equation.3" shapeId="3423" r:id="rId313"/>
    <oleObject progId="Equation.3" shapeId="3456" r:id="rId314"/>
    <oleObject progId="Equation.3" shapeId="3457" r:id="rId315"/>
    <oleObject progId="Equation.3" shapeId="3458" r:id="rId316"/>
    <oleObject progId="Equation.3" shapeId="3459" r:id="rId317"/>
    <oleObject progId="Equation.3" shapeId="3461" r:id="rId318"/>
    <oleObject progId="Equation.3" shapeId="3462" r:id="rId319"/>
    <oleObject progId="Equation.3" shapeId="3463" r:id="rId320"/>
    <oleObject progId="Equation.3" shapeId="3464" r:id="rId321"/>
    <oleObject progId="Equation.3" shapeId="3465" r:id="rId322"/>
    <oleObject progId="Equation.3" shapeId="3466" r:id="rId323"/>
    <oleObject progId="Equation.3" shapeId="3468" r:id="rId324"/>
    <oleObject progId="Equation.3" shapeId="3469" r:id="rId325"/>
    <oleObject progId="Equation.3" shapeId="3470" r:id="rId326"/>
    <oleObject progId="Equation.3" shapeId="3471" r:id="rId327"/>
    <oleObject progId="Equation.3" shapeId="3472" r:id="rId328"/>
    <oleObject progId="Equation.3" shapeId="3473" r:id="rId329"/>
    <oleObject progId="Equation.3" shapeId="3474" r:id="rId330"/>
    <oleObject progId="Equation.3" shapeId="3476" r:id="rId331"/>
    <oleObject progId="Equation.3" shapeId="3477" r:id="rId332"/>
    <oleObject progId="Equation.3" shapeId="3478" r:id="rId333"/>
    <oleObject progId="Equation.3" shapeId="3479" r:id="rId334"/>
    <oleObject progId="Equation.3" shapeId="3480" r:id="rId335"/>
    <oleObject progId="Equation.3" shapeId="3481" r:id="rId336"/>
    <oleObject progId="Equation.3" shapeId="3482" r:id="rId337"/>
    <oleObject progId="Equation.3" shapeId="3484" r:id="rId338"/>
    <oleObject progId="Equation.3" shapeId="3485" r:id="rId339"/>
    <oleObject progId="Equation.3" shapeId="3486" r:id="rId340"/>
    <oleObject progId="Equation.3" shapeId="3487" r:id="rId341"/>
    <oleObject progId="Equation.3" shapeId="3488" r:id="rId342"/>
    <oleObject progId="Equation.3" shapeId="3489" r:id="rId343"/>
    <oleObject progId="Equation.3" shapeId="3490" r:id="rId344"/>
    <oleObject progId="Equation.3" shapeId="3491" r:id="rId345"/>
    <oleObject progId="Equation.3" shapeId="3492" r:id="rId346"/>
    <oleObject progId="Equation.3" shapeId="3493" r:id="rId347"/>
    <oleObject progId="Equation.3" shapeId="3494" r:id="rId348"/>
    <oleObject progId="Equation.3" shapeId="3495" r:id="rId349"/>
    <oleObject progId="Equation.3" shapeId="3496" r:id="rId350"/>
    <oleObject progId="Equation.3" shapeId="3497" r:id="rId351"/>
    <oleObject progId="Equation.3" shapeId="3498" r:id="rId352"/>
    <oleObject progId="Equation.3" shapeId="3499" r:id="rId353"/>
    <oleObject progId="Equation.3" shapeId="3500" r:id="rId354"/>
    <oleObject progId="Equation.3" shapeId="3501" r:id="rId355"/>
    <oleObject progId="Equation.3" shapeId="3502" r:id="rId356"/>
    <oleObject progId="Equation.3" shapeId="3503" r:id="rId357"/>
    <oleObject progId="Equation.3" shapeId="3504" r:id="rId358"/>
    <oleObject progId="Equation.3" shapeId="3505" r:id="rId359"/>
    <oleObject progId="Equation.3" shapeId="3506" r:id="rId360"/>
    <oleObject progId="Equation.3" shapeId="3507" r:id="rId361"/>
    <oleObject progId="Equation.3" shapeId="3508" r:id="rId362"/>
    <oleObject progId="Equation.3" shapeId="3511" r:id="rId363"/>
    <oleObject progId="Equation.3" shapeId="3512" r:id="rId364"/>
    <oleObject progId="Equation.3" shapeId="3513" r:id="rId365"/>
    <oleObject progId="Equation.3" shapeId="3514" r:id="rId366"/>
    <oleObject progId="Equation.3" shapeId="3515" r:id="rId367"/>
    <oleObject progId="Equation.3" shapeId="3516" r:id="rId368"/>
    <oleObject progId="Equation.3" shapeId="3517" r:id="rId369"/>
    <oleObject progId="Equation.3" shapeId="3518" r:id="rId370"/>
    <oleObject progId="Equation.3" shapeId="3519" r:id="rId371"/>
    <oleObject progId="Equation.3" shapeId="3520" r:id="rId372"/>
    <oleObject progId="Equation.3" shapeId="3521" r:id="rId373"/>
    <oleObject progId="Equation.3" shapeId="3522" r:id="rId374"/>
    <oleObject progId="Equation.3" shapeId="3523" r:id="rId375"/>
    <oleObject progId="Equation.3" shapeId="3524" r:id="rId376"/>
    <oleObject progId="Equation.3" shapeId="3525" r:id="rId377"/>
    <oleObject progId="Equation.3" shapeId="3526" r:id="rId378"/>
    <oleObject progId="Equation.3" shapeId="3527" r:id="rId379"/>
    <oleObject progId="Equation.3" shapeId="3528" r:id="rId380"/>
    <oleObject progId="Equation.3" shapeId="3529" r:id="rId381"/>
    <oleObject progId="Equation.3" shapeId="3530" r:id="rId382"/>
    <oleObject progId="Equation.3" shapeId="3531" r:id="rId383"/>
    <oleObject progId="Equation.3" shapeId="3532" r:id="rId384"/>
    <oleObject progId="Equation.3" shapeId="3533" r:id="rId385"/>
    <oleObject progId="Equation.3" shapeId="3534" r:id="rId386"/>
    <oleObject progId="Equation.3" shapeId="3535" r:id="rId387"/>
    <oleObject progId="Equation.3" shapeId="3536" r:id="rId388"/>
    <oleObject progId="Equation.3" shapeId="3537" r:id="rId389"/>
    <oleObject progId="Equation.3" shapeId="3538" r:id="rId390"/>
    <oleObject progId="Equation.3" shapeId="3539" r:id="rId391"/>
    <oleObject progId="Equation.3" shapeId="3540" r:id="rId392"/>
    <oleObject progId="Equation.3" shapeId="3541" r:id="rId393"/>
    <oleObject progId="Equation.3" shapeId="3542" r:id="rId394"/>
    <oleObject progId="Equation.3" shapeId="3543" r:id="rId395"/>
    <oleObject progId="Equation.3" shapeId="3545" r:id="rId396"/>
    <oleObject progId="Equation.3" shapeId="3546" r:id="rId397"/>
    <oleObject progId="Equation.3" shapeId="3549" r:id="rId398"/>
    <oleObject progId="Equation.3" shapeId="3550" r:id="rId399"/>
    <oleObject progId="Equation.3" shapeId="3551" r:id="rId400"/>
    <oleObject progId="Equation.3" shapeId="3552" r:id="rId401"/>
    <oleObject progId="Equation.3" shapeId="3553" r:id="rId402"/>
    <oleObject progId="Equation.3" shapeId="3554" r:id="rId403"/>
    <oleObject progId="Equation.3" shapeId="3555" r:id="rId404"/>
    <oleObject progId="Equation.3" shapeId="3556" r:id="rId405"/>
    <oleObject progId="Equation.3" shapeId="3557" r:id="rId406"/>
    <oleObject progId="Equation.3" shapeId="3558" r:id="rId407"/>
    <oleObject progId="Equation.3" shapeId="3559" r:id="rId408"/>
    <oleObject progId="Equation.3" shapeId="3560" r:id="rId409"/>
    <oleObject progId="Equation.3" shapeId="3561" r:id="rId410"/>
    <oleObject progId="Equation.3" shapeId="3562" r:id="rId411"/>
    <oleObject progId="Equation.3" shapeId="3563" r:id="rId412"/>
    <oleObject progId="Equation.3" shapeId="3564" r:id="rId413"/>
    <oleObject progId="Equation.3" shapeId="3565" r:id="rId414"/>
    <oleObject progId="Equation.3" shapeId="3566" r:id="rId415"/>
    <oleObject progId="Equation.3" shapeId="3567" r:id="rId416"/>
    <oleObject progId="Equation.3" shapeId="3568" r:id="rId417"/>
    <oleObject progId="Equation.3" shapeId="3569" r:id="rId418"/>
    <oleObject progId="Equation.3" shapeId="3570" r:id="rId419"/>
    <oleObject progId="MSPhotoEd.3" shapeId="3571" r:id="rId420"/>
    <oleObject progId="MSPhotoEd.3" shapeId="3572" r:id="rId421"/>
    <oleObject progId="MSPhotoEd.3" shapeId="3573" r:id="rId422"/>
    <oleObject progId="Equation.3" shapeId="3577" r:id="rId423"/>
    <oleObject progId="Equation.3" shapeId="3578" r:id="rId424"/>
    <oleObject progId="Equation.3" shapeId="3579" r:id="rId425"/>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5</vt:i4>
      </vt:variant>
    </vt:vector>
  </HeadingPairs>
  <TitlesOfParts>
    <vt:vector size="7" baseType="lpstr">
      <vt:lpstr>Metric Units</vt:lpstr>
      <vt:lpstr>US Standard Units</vt:lpstr>
      <vt:lpstr>Mg_Current</vt:lpstr>
      <vt:lpstr>Mg_Eff</vt:lpstr>
      <vt:lpstr>Mg_Util</vt:lpstr>
      <vt:lpstr>Mg_Wt</vt:lpstr>
      <vt:lpstr>'Metric Units'!OLE_LINK2</vt:lpstr>
    </vt:vector>
  </TitlesOfParts>
  <Manager>NACE # 8422</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NACE Equations - Companion to the Peabody Book</dc:title>
  <dc:subject>Corrosion, NACE</dc:subject>
  <dc:creator>M. Giles Hullinger P.E.</dc:creator>
  <cp:keywords>NACE, Corrosion, Cathodic Protection, Cathodic, Rectifier, Voltage, Series Circuit, Parallel Circuit, Series, Parallel, Resistor, Resistors, Half – Cell, Half-Cell, Halfcell, Half Cell, Electrode, Reference Cell, Anode, Dwight’s Equation, Anode Bed, Faraday, Faraday’s Law, Faraday Equation, Faraday’s Equation, Current, Amps, Resistance, Coating, Conductance, Resistivity, Werner, Werner Method, Layer Resistivity, Shunt, Shunts, Rudenberg, Rudenberg Formula, Rudenberg Equation, Nernst, Nernst Equation, Nernst Formula, Galvanic, Ohm, Ohm’s Law</cp:keywords>
  <dc:description>Spreedsheet is NOT PASSWORD PROTECTED for user's convenience._x000d_
To unprotect sheet, go to Tools/Protection/Unprotect Sheet</dc:description>
  <cp:lastModifiedBy>markhul</cp:lastModifiedBy>
  <cp:lastPrinted>2006-03-15T23:53:23Z</cp:lastPrinted>
  <dcterms:created xsi:type="dcterms:W3CDTF">2004-02-09T22:24:41Z</dcterms:created>
  <dcterms:modified xsi:type="dcterms:W3CDTF">2013-04-15T20:39:20Z</dcterms:modified>
  <cp:category>Spreadsheet is a reference to the book "Peabody's CONTROL OF PIPELINE CORROSION" 2nd Edition by A.W. Peabody edited by R.L. Bianchetti</cp:category>
</cp:coreProperties>
</file>